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480" yWindow="90" windowWidth="18180" windowHeight="12240" tabRatio="836"/>
  </bookViews>
  <sheets>
    <sheet name="Aktīvi un Pasīvi" sheetId="1" r:id="rId1"/>
    <sheet name="Aktīva&amp;pasīva posteņu analīze" sheetId="16" r:id="rId2"/>
    <sheet name="Peļņas un zaudējumu aprēķins " sheetId="9" r:id="rId3"/>
    <sheet name="Ienākumi un Izdevumi" sheetId="14" r:id="rId4"/>
    <sheet name="KKS_saraksts" sheetId="17" r:id="rId5"/>
  </sheets>
  <definedNames>
    <definedName name="_ftn1" localSheetId="4">KKS_saraksts!#REF!</definedName>
    <definedName name="_ftn2" localSheetId="4">KKS_saraksts!#REF!</definedName>
    <definedName name="_ftnref1" localSheetId="4">KKS_saraksts!#REF!</definedName>
    <definedName name="_ftnref2" localSheetId="4">KKS_saraksts!#REF!</definedName>
    <definedName name="_Toc46307108" localSheetId="4">KKS_saraksts!#REF!</definedName>
    <definedName name="MBP_F_8803_3" localSheetId="2">'Peļņas un zaudējumu aprēķins '!#REF!</definedName>
    <definedName name="MBP_F_8804_3" localSheetId="2">'Peļņas un zaudējumu aprēķins '!$C$29</definedName>
    <definedName name="MBP_F_9100_3" localSheetId="2">'Peļņas un zaudējumu aprēķins '!#REF!</definedName>
    <definedName name="MBP_F_9600_3" localSheetId="2">'Peļņas un zaudējumu aprēķins '!#REF!</definedName>
    <definedName name="_xlnm.Print_Area" localSheetId="1">'Aktīva&amp;pasīva posteņu analīze'!$A$1:$N$28</definedName>
    <definedName name="_xlnm.Print_Area" localSheetId="0">'Aktīvi un Pasīvi'!$A$1:$N$36</definedName>
    <definedName name="_xlnm.Print_Area" localSheetId="3">'Ienākumi un Izdevumi'!$A$1:$L$33</definedName>
    <definedName name="_xlnm.Print_Area" localSheetId="2">'Peļņas un zaudējumu aprēķins '!$A$1:$H$42</definedName>
  </definedNames>
  <calcPr calcId="125725"/>
</workbook>
</file>

<file path=xl/calcChain.xml><?xml version="1.0" encoding="utf-8"?>
<calcChain xmlns="http://schemas.openxmlformats.org/spreadsheetml/2006/main">
  <c r="G22" i="9"/>
  <c r="G14"/>
  <c r="G19" s="1"/>
  <c r="I26" i="14"/>
  <c r="I17"/>
  <c r="I32" s="1"/>
  <c r="I6"/>
  <c r="I15" s="1"/>
  <c r="G26"/>
  <c r="G17"/>
  <c r="G32" s="1"/>
  <c r="G6"/>
  <c r="G15" s="1"/>
  <c r="C26"/>
  <c r="C17"/>
  <c r="C32" s="1"/>
  <c r="C6"/>
  <c r="C15" s="1"/>
  <c r="F22" i="9"/>
  <c r="E22"/>
  <c r="C14"/>
  <c r="C19" s="1"/>
  <c r="C28" s="1"/>
  <c r="C30" s="1"/>
  <c r="F10"/>
  <c r="E10"/>
  <c r="F6"/>
  <c r="F14" s="1"/>
  <c r="F19" s="1"/>
  <c r="E6"/>
  <c r="E14" s="1"/>
  <c r="E19" s="1"/>
  <c r="E28" s="1"/>
  <c r="E30" s="1"/>
  <c r="D6"/>
  <c r="D14" s="1"/>
  <c r="D19" s="1"/>
  <c r="D28" s="1"/>
  <c r="D30" s="1"/>
  <c r="I23" i="16"/>
  <c r="I17"/>
  <c r="I13"/>
  <c r="I15" s="1"/>
  <c r="G23"/>
  <c r="G17"/>
  <c r="G13"/>
  <c r="G15" s="1"/>
  <c r="E23"/>
  <c r="E17"/>
  <c r="E13"/>
  <c r="E15" s="1"/>
  <c r="C23"/>
  <c r="C17"/>
  <c r="C13"/>
  <c r="C15" s="1"/>
  <c r="G35" i="1"/>
  <c r="G16"/>
  <c r="H7"/>
  <c r="K23" i="16"/>
  <c r="K17"/>
  <c r="K13"/>
  <c r="K15" s="1"/>
  <c r="K6" i="14"/>
  <c r="K15" s="1"/>
  <c r="L8" s="1"/>
  <c r="K17"/>
  <c r="K26"/>
  <c r="F28" i="9" l="1"/>
  <c r="F30" s="1"/>
  <c r="L6" i="14"/>
  <c r="L13"/>
  <c r="L11"/>
  <c r="L9"/>
  <c r="L7"/>
  <c r="L15"/>
  <c r="L14"/>
  <c r="L12"/>
  <c r="L10"/>
  <c r="L25" i="16" l="1"/>
  <c r="L18"/>
  <c r="H13" i="9"/>
  <c r="H18"/>
  <c r="H27"/>
  <c r="M33" i="1"/>
  <c r="H17" i="9"/>
  <c r="M10" i="16"/>
  <c r="N10"/>
  <c r="M11"/>
  <c r="N11"/>
  <c r="M12"/>
  <c r="N12"/>
  <c r="M13"/>
  <c r="M14"/>
  <c r="N14"/>
  <c r="N9"/>
  <c r="M9"/>
  <c r="N8"/>
  <c r="M8"/>
  <c r="F24"/>
  <c r="F25"/>
  <c r="F26"/>
  <c r="F27"/>
  <c r="D24"/>
  <c r="D25"/>
  <c r="D26"/>
  <c r="D27"/>
  <c r="L14"/>
  <c r="J14"/>
  <c r="H14"/>
  <c r="F14"/>
  <c r="D14"/>
  <c r="M27"/>
  <c r="N27"/>
  <c r="H24"/>
  <c r="H25"/>
  <c r="H26"/>
  <c r="H27"/>
  <c r="J24"/>
  <c r="J25"/>
  <c r="J26"/>
  <c r="J27"/>
  <c r="H18"/>
  <c r="H19"/>
  <c r="H20"/>
  <c r="H21"/>
  <c r="F18"/>
  <c r="F19"/>
  <c r="F20"/>
  <c r="F21"/>
  <c r="D18"/>
  <c r="D19"/>
  <c r="D20"/>
  <c r="D21"/>
  <c r="N24"/>
  <c r="N25"/>
  <c r="N26"/>
  <c r="M24"/>
  <c r="M25"/>
  <c r="M26"/>
  <c r="N23"/>
  <c r="M23"/>
  <c r="N18"/>
  <c r="N19"/>
  <c r="N20"/>
  <c r="N21"/>
  <c r="N17"/>
  <c r="M18"/>
  <c r="M19"/>
  <c r="M20"/>
  <c r="M21"/>
  <c r="M17"/>
  <c r="L9"/>
  <c r="L10"/>
  <c r="L11"/>
  <c r="L12"/>
  <c r="L13"/>
  <c r="J9"/>
  <c r="J10"/>
  <c r="J11"/>
  <c r="J12"/>
  <c r="J13"/>
  <c r="J8"/>
  <c r="H9"/>
  <c r="H10"/>
  <c r="H11"/>
  <c r="H12"/>
  <c r="H13"/>
  <c r="H8"/>
  <c r="F9"/>
  <c r="F10"/>
  <c r="F11"/>
  <c r="F12"/>
  <c r="F13"/>
  <c r="F8"/>
  <c r="D9"/>
  <c r="D10"/>
  <c r="D11"/>
  <c r="D12"/>
  <c r="D13"/>
  <c r="D8"/>
  <c r="L19"/>
  <c r="L20"/>
  <c r="L21"/>
  <c r="J18"/>
  <c r="J19"/>
  <c r="J20"/>
  <c r="J21"/>
  <c r="F33" i="1"/>
  <c r="D33"/>
  <c r="J33"/>
  <c r="H33"/>
  <c r="L33"/>
  <c r="D20"/>
  <c r="M20"/>
  <c r="D22"/>
  <c r="M22"/>
  <c r="F20"/>
  <c r="F22"/>
  <c r="F23"/>
  <c r="H20"/>
  <c r="H21"/>
  <c r="N18"/>
  <c r="N19"/>
  <c r="N20"/>
  <c r="N21"/>
  <c r="N22"/>
  <c r="N23"/>
  <c r="N24"/>
  <c r="N25"/>
  <c r="N26"/>
  <c r="N27"/>
  <c r="N28"/>
  <c r="N29"/>
  <c r="N30"/>
  <c r="N31"/>
  <c r="N32"/>
  <c r="N35"/>
  <c r="M18"/>
  <c r="M19"/>
  <c r="M21"/>
  <c r="M23"/>
  <c r="M24"/>
  <c r="M25"/>
  <c r="M26"/>
  <c r="M27"/>
  <c r="M28"/>
  <c r="M29"/>
  <c r="M30"/>
  <c r="M31"/>
  <c r="M32"/>
  <c r="M35"/>
  <c r="N8"/>
  <c r="N9"/>
  <c r="N10"/>
  <c r="N11"/>
  <c r="N12"/>
  <c r="N13"/>
  <c r="N14"/>
  <c r="N15"/>
  <c r="N16"/>
  <c r="N7"/>
  <c r="M8"/>
  <c r="M9"/>
  <c r="M10"/>
  <c r="M11"/>
  <c r="M12"/>
  <c r="M13"/>
  <c r="M14"/>
  <c r="M15"/>
  <c r="M16"/>
  <c r="M7"/>
  <c r="L20"/>
  <c r="L21"/>
  <c r="L22"/>
  <c r="J20"/>
  <c r="J21"/>
  <c r="J22"/>
  <c r="H22"/>
  <c r="F21"/>
  <c r="D21"/>
  <c r="L18"/>
  <c r="L19"/>
  <c r="L23"/>
  <c r="L24"/>
  <c r="L25"/>
  <c r="L26"/>
  <c r="L27"/>
  <c r="L28"/>
  <c r="L29"/>
  <c r="L30"/>
  <c r="L31"/>
  <c r="L32"/>
  <c r="L34"/>
  <c r="L35"/>
  <c r="L8"/>
  <c r="L9"/>
  <c r="L10"/>
  <c r="L11"/>
  <c r="L12"/>
  <c r="L13"/>
  <c r="L14"/>
  <c r="L15"/>
  <c r="L16"/>
  <c r="L7"/>
  <c r="J19"/>
  <c r="J23"/>
  <c r="J24"/>
  <c r="J25"/>
  <c r="J26"/>
  <c r="J27"/>
  <c r="J28"/>
  <c r="J29"/>
  <c r="J30"/>
  <c r="J31"/>
  <c r="J32"/>
  <c r="J35"/>
  <c r="J18"/>
  <c r="J16"/>
  <c r="J8"/>
  <c r="J9"/>
  <c r="J10"/>
  <c r="J11"/>
  <c r="J12"/>
  <c r="J13"/>
  <c r="J14"/>
  <c r="J15"/>
  <c r="J7"/>
  <c r="H19"/>
  <c r="H23"/>
  <c r="H24"/>
  <c r="H25"/>
  <c r="H26"/>
  <c r="H27"/>
  <c r="H28"/>
  <c r="H29"/>
  <c r="H30"/>
  <c r="H31"/>
  <c r="H32"/>
  <c r="H34"/>
  <c r="H35"/>
  <c r="H18"/>
  <c r="H8"/>
  <c r="H9"/>
  <c r="H10"/>
  <c r="H11"/>
  <c r="H12"/>
  <c r="H13"/>
  <c r="H14"/>
  <c r="H15"/>
  <c r="H16"/>
  <c r="F19"/>
  <c r="F24"/>
  <c r="F25"/>
  <c r="F26"/>
  <c r="F27"/>
  <c r="F28"/>
  <c r="F29"/>
  <c r="F30"/>
  <c r="F31"/>
  <c r="F32"/>
  <c r="F34"/>
  <c r="F35"/>
  <c r="F18"/>
  <c r="F8"/>
  <c r="F9"/>
  <c r="F10"/>
  <c r="F11"/>
  <c r="F12"/>
  <c r="F13"/>
  <c r="F14"/>
  <c r="F15"/>
  <c r="F16"/>
  <c r="F7"/>
  <c r="D18"/>
  <c r="D19"/>
  <c r="D23"/>
  <c r="D24"/>
  <c r="D25"/>
  <c r="D26"/>
  <c r="D27"/>
  <c r="D28"/>
  <c r="D29"/>
  <c r="D30"/>
  <c r="D31"/>
  <c r="D32"/>
  <c r="D34"/>
  <c r="D35"/>
  <c r="D8"/>
  <c r="D9"/>
  <c r="D10"/>
  <c r="D11"/>
  <c r="D12"/>
  <c r="D13"/>
  <c r="D14"/>
  <c r="D15"/>
  <c r="D16"/>
  <c r="D7"/>
  <c r="D11" i="14"/>
  <c r="D7"/>
  <c r="D8"/>
  <c r="D10"/>
  <c r="D12"/>
  <c r="D13"/>
  <c r="D14"/>
  <c r="D15"/>
  <c r="D6"/>
  <c r="H7" i="9"/>
  <c r="H8"/>
  <c r="H10"/>
  <c r="H11"/>
  <c r="H12"/>
  <c r="H15"/>
  <c r="H16"/>
  <c r="H20"/>
  <c r="H21"/>
  <c r="H22"/>
  <c r="H23"/>
  <c r="H24"/>
  <c r="H25"/>
  <c r="H26"/>
  <c r="H29"/>
  <c r="H6"/>
  <c r="J34" i="1"/>
  <c r="K32" i="14" l="1"/>
  <c r="F23" i="16"/>
  <c r="L24"/>
  <c r="L17"/>
  <c r="D17"/>
  <c r="H23"/>
  <c r="N13"/>
  <c r="L27"/>
  <c r="H17"/>
  <c r="L26"/>
  <c r="J8" i="14"/>
  <c r="J11"/>
  <c r="J13"/>
  <c r="J15"/>
  <c r="J7"/>
  <c r="J10"/>
  <c r="J12"/>
  <c r="J14"/>
  <c r="J6"/>
  <c r="J22"/>
  <c r="J19"/>
  <c r="J23"/>
  <c r="J25"/>
  <c r="J27"/>
  <c r="J29"/>
  <c r="J31"/>
  <c r="J17"/>
  <c r="J20"/>
  <c r="J18"/>
  <c r="J21"/>
  <c r="J24"/>
  <c r="J26"/>
  <c r="J28"/>
  <c r="J30"/>
  <c r="J32"/>
  <c r="F7"/>
  <c r="F10"/>
  <c r="F13"/>
  <c r="F15"/>
  <c r="F8"/>
  <c r="F12"/>
  <c r="F14"/>
  <c r="F6"/>
  <c r="F20"/>
  <c r="F18"/>
  <c r="F23"/>
  <c r="F25"/>
  <c r="F27"/>
  <c r="F29"/>
  <c r="F31"/>
  <c r="F21"/>
  <c r="F22"/>
  <c r="F32"/>
  <c r="F19"/>
  <c r="F24"/>
  <c r="F26"/>
  <c r="F28"/>
  <c r="F30"/>
  <c r="F17"/>
  <c r="D20"/>
  <c r="D22"/>
  <c r="D19"/>
  <c r="D24"/>
  <c r="D26"/>
  <c r="D28"/>
  <c r="D30"/>
  <c r="D32"/>
  <c r="D21"/>
  <c r="D18"/>
  <c r="D23"/>
  <c r="D25"/>
  <c r="D27"/>
  <c r="D29"/>
  <c r="D31"/>
  <c r="D17"/>
  <c r="H14" i="9"/>
  <c r="L8" i="16"/>
  <c r="J23"/>
  <c r="J17"/>
  <c r="F17"/>
  <c r="D23"/>
  <c r="H22" i="14"/>
  <c r="H18"/>
  <c r="H21"/>
  <c r="H24"/>
  <c r="H26"/>
  <c r="H28"/>
  <c r="H30"/>
  <c r="H32"/>
  <c r="H19"/>
  <c r="H25"/>
  <c r="H29"/>
  <c r="H31"/>
  <c r="H20"/>
  <c r="H23"/>
  <c r="H27"/>
  <c r="H17"/>
  <c r="N15" i="16"/>
  <c r="M15"/>
  <c r="H7" i="14"/>
  <c r="H10"/>
  <c r="H12"/>
  <c r="H14"/>
  <c r="H6"/>
  <c r="H8"/>
  <c r="H13"/>
  <c r="H11"/>
  <c r="H15"/>
  <c r="G28" i="9" l="1"/>
  <c r="L23" i="16"/>
  <c r="L31" i="14"/>
  <c r="L19"/>
  <c r="L21"/>
  <c r="L23"/>
  <c r="L25"/>
  <c r="L28"/>
  <c r="L18"/>
  <c r="L20"/>
  <c r="L22"/>
  <c r="L24"/>
  <c r="L27"/>
  <c r="L29"/>
  <c r="L26"/>
  <c r="L17"/>
  <c r="L30"/>
  <c r="L32"/>
  <c r="H19" i="9" l="1"/>
  <c r="G30"/>
  <c r="H30" s="1"/>
  <c r="H28"/>
</calcChain>
</file>

<file path=xl/sharedStrings.xml><?xml version="1.0" encoding="utf-8"?>
<sst xmlns="http://schemas.openxmlformats.org/spreadsheetml/2006/main" count="271" uniqueCount="178">
  <si>
    <t>-</t>
  </si>
  <si>
    <t>%</t>
  </si>
  <si>
    <t>Kase</t>
  </si>
  <si>
    <t>Prasības pret Latvijas Banku</t>
  </si>
  <si>
    <t>Kredīti</t>
  </si>
  <si>
    <t>Pārējie aktīvi</t>
  </si>
  <si>
    <t>Aktīvi kopā</t>
  </si>
  <si>
    <t>Pārējās saistības</t>
  </si>
  <si>
    <t>Nākamo periodu ienākumi un uzkrātie izdevumi</t>
  </si>
  <si>
    <t>Uzkrājumi parādiem un saistībām</t>
  </si>
  <si>
    <t>Kapitāls un rezerves</t>
  </si>
  <si>
    <t>Pasīvi kopā</t>
  </si>
  <si>
    <t>Aktīvi</t>
  </si>
  <si>
    <t>Pasīvi</t>
  </si>
  <si>
    <t>tūkst. latu</t>
  </si>
  <si>
    <t>Izsniegto kredītu kopsumma</t>
  </si>
  <si>
    <t>Kopā</t>
  </si>
  <si>
    <t>Rezerves kapitāls</t>
  </si>
  <si>
    <t>Iepriekšējo gadu nesadalītā peļņa/zaudējumi</t>
  </si>
  <si>
    <t>Pārskata gada nesadalītā peļņa/zaudējumi</t>
  </si>
  <si>
    <t>Procentu izdevumi</t>
  </si>
  <si>
    <t>Komisijas naudas izdevumi</t>
  </si>
  <si>
    <t>Citi parastie izdevumi</t>
  </si>
  <si>
    <t>Finansiālās darbības peļņa/zaudējumi</t>
  </si>
  <si>
    <t>Administratīvie izdevumi</t>
  </si>
  <si>
    <t>Izdevumi</t>
  </si>
  <si>
    <t>Izdevumi uzkrājumiem nedrošiem parādiem</t>
  </si>
  <si>
    <t>Nemateriālo aktīvu un pamatlīdzekļu vērtības nolietojums un norakstīšana</t>
  </si>
  <si>
    <t>Nākamo periodu izdevumi un uzkrātie ienākumi</t>
  </si>
  <si>
    <t>Speciālie uzkrājumi nedrošiem parādiem</t>
  </si>
  <si>
    <t>Procentu ienākumi</t>
  </si>
  <si>
    <t>Pārējie procentu ienākumi</t>
  </si>
  <si>
    <t>Tīrie procentu ienākumi</t>
  </si>
  <si>
    <t>Komisijas naudas ienākumi</t>
  </si>
  <si>
    <t>Citi parastie ienākumi</t>
  </si>
  <si>
    <t>Padomes un valdes atalgojums</t>
  </si>
  <si>
    <t>Personāla atalgojums</t>
  </si>
  <si>
    <t>Pārējie izdevumi</t>
  </si>
  <si>
    <t>Uzkrājumu samazināšanas ienākumi</t>
  </si>
  <si>
    <t>Ārvalstu valūtas pārvērtēšanas zaudējumi</t>
  </si>
  <si>
    <t>Pieprasījuma</t>
  </si>
  <si>
    <t>Īstermiņa (līdz 1 gadam)</t>
  </si>
  <si>
    <t>Vidēja termiņa (1 līdz 5 gadiem)</t>
  </si>
  <si>
    <t>Standarta kredīti</t>
  </si>
  <si>
    <t>Uzraugāmie kredīti</t>
  </si>
  <si>
    <t>Zemstandarta</t>
  </si>
  <si>
    <t>Šaubīgie</t>
  </si>
  <si>
    <t>Zaudētie</t>
  </si>
  <si>
    <t>Vidēja termiņa (1 līdz 5 gadi)</t>
  </si>
  <si>
    <t>Ienākumi</t>
  </si>
  <si>
    <t>Pamatlīdzekļi</t>
  </si>
  <si>
    <t>Nemateriālie aktīvi</t>
  </si>
  <si>
    <t>Pārējie</t>
  </si>
  <si>
    <t>Paju emisijas uzcenojums</t>
  </si>
  <si>
    <t>Krājaizdevu sabiedrību ienākumi un izdevumi</t>
  </si>
  <si>
    <t>Ilgtermiņa (virs 5 gadiem)</t>
  </si>
  <si>
    <t>Peļņa/zaudējumi no tirdzniecības ar ārvalstu valūtu</t>
  </si>
  <si>
    <t>Ārvalstu valūtas pārvērtēšanas rezultāts</t>
  </si>
  <si>
    <t xml:space="preserve">Peļņa no ārvalstu valūtu pirkšanas un pārdošanas </t>
  </si>
  <si>
    <t>Peļņa no ārvalstu valūtas pārvērtēšanas</t>
  </si>
  <si>
    <t xml:space="preserve">Procentu ienākumi no kredītiem </t>
  </si>
  <si>
    <t>Procentu izdevumi par noguldījumiem</t>
  </si>
  <si>
    <t>Apmaksātais pamatkapitāls</t>
  </si>
  <si>
    <t>Privātpersonu</t>
  </si>
  <si>
    <t>Privātpersonas apkalpojošo bezpeļņas institūciju</t>
  </si>
  <si>
    <t xml:space="preserve">Vietējo valdību </t>
  </si>
  <si>
    <t>Biedru noguldījumi</t>
  </si>
  <si>
    <t>Peļņa/zaudējumi pirms nodokļu aprēķināšanas</t>
  </si>
  <si>
    <t>Nodokļi</t>
  </si>
  <si>
    <t>Krājaizdevu sabiedrību bilances kopsavilkums</t>
  </si>
  <si>
    <t>Pozīcijas nosaukums</t>
  </si>
  <si>
    <t>2. pielikums</t>
  </si>
  <si>
    <t>Krājaizdevu sabiedrību aktīvu un pasīvu posteņu analīze</t>
  </si>
  <si>
    <t>3. pielikums</t>
  </si>
  <si>
    <t>Krājaizdevu sabiedrību peļņas vai zaudējumu aprēķins un darbības rādītāji</t>
  </si>
  <si>
    <t>Noguldījumu kopsumma</t>
  </si>
  <si>
    <r>
      <t xml:space="preserve">1 </t>
    </r>
    <r>
      <rPr>
        <sz val="8"/>
        <rFont val="Times New Roman"/>
        <family val="1"/>
      </rPr>
      <t>Anualizētas</t>
    </r>
    <r>
      <rPr>
        <vertAlign val="superscript"/>
        <sz val="8"/>
        <rFont val="Times New Roman"/>
        <family val="1"/>
      </rPr>
      <t xml:space="preserve"> </t>
    </r>
    <r>
      <rPr>
        <sz val="8"/>
        <rFont val="Times New Roman"/>
        <family val="1"/>
      </rPr>
      <t>pārskata perioda peļņas/zaudējumu attiecība pret vidējo kapitālu un rezervēm.</t>
    </r>
  </si>
  <si>
    <r>
      <t>2</t>
    </r>
    <r>
      <rPr>
        <sz val="8"/>
        <rFont val="Times New Roman"/>
        <family val="1"/>
      </rPr>
      <t xml:space="preserve"> Anualizētas pārskata perioda peļņas/zaudējumu attiecība pret vidējiem aktīviem.</t>
    </r>
  </si>
  <si>
    <r>
      <t>Kapitāla atdeve (ROE)</t>
    </r>
    <r>
      <rPr>
        <vertAlign val="superscript"/>
        <sz val="9"/>
        <rFont val="Times New Roman"/>
        <family val="1"/>
      </rPr>
      <t>1</t>
    </r>
  </si>
  <si>
    <r>
      <t>Aktīvu atdeve (ROA)</t>
    </r>
    <r>
      <rPr>
        <vertAlign val="superscript"/>
        <sz val="9"/>
        <rFont val="Times New Roman"/>
        <family val="1"/>
      </rPr>
      <t>2</t>
    </r>
  </si>
  <si>
    <t>Izdevumi uzkrājumiem nedrošiem parādiem (neto)</t>
  </si>
  <si>
    <t xml:space="preserve">Kredīti (bez uzkrājumiem) </t>
  </si>
  <si>
    <t>Kredīti kopā</t>
  </si>
  <si>
    <t>5. pielikums</t>
  </si>
  <si>
    <t>"Dzēse Pluss"</t>
  </si>
  <si>
    <t>"Allažu saime"</t>
  </si>
  <si>
    <t>"Avots 37"</t>
  </si>
  <si>
    <t>"Dzelzceļnieks KS"</t>
  </si>
  <si>
    <t>Cēsu KKS</t>
  </si>
  <si>
    <t>Kandavas novada KKS</t>
  </si>
  <si>
    <t>Kauguru KKS</t>
  </si>
  <si>
    <t xml:space="preserve">Hanzas KKS </t>
  </si>
  <si>
    <t>"LAKRS KS"</t>
  </si>
  <si>
    <t>Latvijas veselības un sociālās aprūpes darbinieku KKS</t>
  </si>
  <si>
    <t>Lielvārdes KKS</t>
  </si>
  <si>
    <t>"Līgatnes Druva"</t>
  </si>
  <si>
    <t>Metalurgu KKS</t>
  </si>
  <si>
    <t>"Nīgrande"</t>
  </si>
  <si>
    <t>Nītaures KKS</t>
  </si>
  <si>
    <t>Pūņu KKS</t>
  </si>
  <si>
    <t>Pūres KKS</t>
  </si>
  <si>
    <t>"Rucavas krājaizdevu sabiedrība"</t>
  </si>
  <si>
    <t>Rundāles KKS</t>
  </si>
  <si>
    <t>Rūjienas KKS</t>
  </si>
  <si>
    <t>"Skolu krājaizdevu sabiedrība"</t>
  </si>
  <si>
    <t>Salas KKS</t>
  </si>
  <si>
    <t>Straupes KKS</t>
  </si>
  <si>
    <t>"Šķilbēni"</t>
  </si>
  <si>
    <t>Taurenes KKS</t>
  </si>
  <si>
    <t>Vecpiebalgas KKS</t>
  </si>
  <si>
    <t>Vecumnieku KKS</t>
  </si>
  <si>
    <t>Veselavas KKS</t>
  </si>
  <si>
    <t>Zosēnu KKS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</si>
  <si>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</si>
  <si>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</si>
  <si>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</si>
  <si>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</si>
  <si>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</si>
  <si>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</si>
  <si>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</si>
  <si>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</si>
  <si>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</si>
  <si>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</si>
  <si>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</si>
  <si>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</si>
  <si>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</si>
  <si>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</si>
  <si>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</si>
  <si>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</si>
  <si>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</si>
  <si>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</si>
  <si>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</si>
  <si>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</si>
  <si>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</si>
  <si>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</si>
  <si>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</si>
  <si>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</si>
  <si>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</si>
  <si>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</si>
  <si>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</si>
  <si>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</si>
  <si>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</si>
  <si>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</si>
  <si>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</si>
  <si>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</si>
  <si>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Saistības pret Latvijas MFI</t>
  </si>
  <si>
    <t xml:space="preserve">Zaudējumi no ārvalstu valūtu pirkšanas un pārdošanas </t>
  </si>
  <si>
    <t>Procentu ienākumi no prasībām pret MFI</t>
  </si>
  <si>
    <t>Procentu izdevumi par saistībām pret MFI</t>
  </si>
  <si>
    <t>Latvijas autopārvadājumu nozares arodbiedrības KKS</t>
  </si>
  <si>
    <t>33.</t>
  </si>
  <si>
    <t>Prasības pret Latvijas MFI</t>
  </si>
  <si>
    <t>Latvijas tirdzniecības flotes jūrnieku arodbiedrības KKS "Jūrnieku forums"</t>
  </si>
  <si>
    <t>Pārējie procentu izdevumi</t>
  </si>
  <si>
    <t>Speciālie uzkrājumi prasībām pret nebankām/% no kredītiem</t>
  </si>
  <si>
    <t>Tirzas KKS</t>
  </si>
  <si>
    <t>Kredītportfeļa kvalitāte</t>
  </si>
  <si>
    <t>"AlfaBeta"</t>
  </si>
  <si>
    <r>
      <t>Kapitāla pietiekamība</t>
    </r>
    <r>
      <rPr>
        <vertAlign val="superscript"/>
        <sz val="9"/>
        <rFont val="Times New Roman"/>
        <family val="1"/>
        <charset val="186"/>
      </rPr>
      <t>3</t>
    </r>
  </si>
  <si>
    <r>
      <t>3</t>
    </r>
    <r>
      <rPr>
        <sz val="8"/>
        <rFont val="Times New Roman"/>
        <family val="1"/>
      </rPr>
      <t xml:space="preserve"> Kapitāla un rezervju kopsummas attiecība pret kopējiem aktīviem un ārpusbilances saistībām.</t>
    </r>
  </si>
  <si>
    <t>* Datu avots: Latvijas Banka</t>
  </si>
  <si>
    <t>1. pielikums*</t>
  </si>
  <si>
    <t>Kredītu termiņstruktūra*</t>
  </si>
  <si>
    <t>Noguldījumu termiņstruktūra*</t>
  </si>
  <si>
    <t>Peļņas vai zaudējumu aprēķins*</t>
  </si>
  <si>
    <t>4. pielikums*</t>
  </si>
  <si>
    <t>31.12.11.</t>
  </si>
  <si>
    <t>31.03.12.</t>
  </si>
  <si>
    <t>30.06.12.</t>
  </si>
  <si>
    <t>30.09.12.</t>
  </si>
  <si>
    <t>** Dati koriģēti 09.2012.</t>
  </si>
  <si>
    <t>Darbības rādītāji</t>
  </si>
  <si>
    <t>31.12.12.</t>
  </si>
  <si>
    <t xml:space="preserve">31.12.2012. salīdzinājumā ar </t>
  </si>
  <si>
    <t>31.12.2011.</t>
  </si>
  <si>
    <t>30.09.2012.</t>
  </si>
  <si>
    <t>31.12.2012. salīdzinājumā ar 31.12.2011.</t>
  </si>
  <si>
    <t>2012. gada 31. decembrī darbojošos kooperatīvo krājaizdevu sabiedrību (KKS) saraksts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</si>
</sst>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19">
    <font>
      <sz val="10"/>
      <name val="Teutonica Baltic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eutonica Baltic"/>
      <charset val="186"/>
    </font>
    <font>
      <sz val="8"/>
      <name val="Times New Roman"/>
      <family val="1"/>
    </font>
    <font>
      <sz val="7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sz val="11"/>
      <name val="Times New Roman"/>
      <family val="1"/>
    </font>
    <font>
      <vertAlign val="superscript"/>
      <sz val="8"/>
      <name val="Times New Roman"/>
      <family val="1"/>
    </font>
    <font>
      <vertAlign val="superscript"/>
      <sz val="9"/>
      <name val="Times New Roman"/>
      <family val="1"/>
    </font>
    <font>
      <sz val="10"/>
      <name val="Arial"/>
      <family val="2"/>
      <charset val="186"/>
    </font>
    <font>
      <sz val="12"/>
      <name val="Times New Roman"/>
      <family val="1"/>
    </font>
    <font>
      <b/>
      <sz val="9"/>
      <name val="Times New Roman"/>
      <family val="1"/>
      <charset val="186"/>
    </font>
    <font>
      <vertAlign val="superscript"/>
      <sz val="9"/>
      <name val="Times New Roman"/>
      <family val="1"/>
      <charset val="186"/>
    </font>
    <font>
      <vertAlign val="superscript"/>
      <sz val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0" fontId="14" fillId="0" borderId="0"/>
    <xf numFmtId="0" fontId="2" fillId="0" borderId="0"/>
    <xf numFmtId="0" fontId="1" fillId="0" borderId="0"/>
  </cellStyleXfs>
  <cellXfs count="158">
    <xf numFmtId="0" fontId="0" fillId="0" borderId="0" xfId="0"/>
    <xf numFmtId="0" fontId="7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Alignment="1"/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/>
    <xf numFmtId="0" fontId="5" fillId="0" borderId="0" xfId="0" applyFont="1" applyAlignment="1"/>
    <xf numFmtId="0" fontId="4" fillId="0" borderId="0" xfId="0" applyFont="1" applyAlignment="1">
      <alignment vertical="center"/>
    </xf>
    <xf numFmtId="165" fontId="10" fillId="0" borderId="0" xfId="0" applyNumberFormat="1" applyFont="1" applyFill="1" applyBorder="1" applyAlignment="1"/>
    <xf numFmtId="0" fontId="11" fillId="0" borderId="0" xfId="0" applyFont="1" applyAlignment="1">
      <alignment horizontal="right" vertical="center"/>
    </xf>
    <xf numFmtId="165" fontId="8" fillId="0" borderId="1" xfId="0" applyNumberFormat="1" applyFont="1" applyBorder="1" applyAlignment="1"/>
    <xf numFmtId="165" fontId="8" fillId="0" borderId="2" xfId="0" applyNumberFormat="1" applyFont="1" applyBorder="1" applyAlignment="1"/>
    <xf numFmtId="0" fontId="6" fillId="0" borderId="0" xfId="0" applyFont="1" applyAlignment="1">
      <alignment horizontal="left" vertical="top"/>
    </xf>
    <xf numFmtId="165" fontId="8" fillId="0" borderId="0" xfId="0" applyNumberFormat="1" applyFont="1" applyBorder="1" applyAlignment="1"/>
    <xf numFmtId="0" fontId="4" fillId="0" borderId="0" xfId="0" applyFont="1" applyBorder="1" applyAlignment="1"/>
    <xf numFmtId="0" fontId="4" fillId="0" borderId="0" xfId="0" applyFont="1" applyAlignment="1"/>
    <xf numFmtId="0" fontId="4" fillId="0" borderId="0" xfId="0" applyFont="1" applyFill="1" applyAlignment="1"/>
    <xf numFmtId="165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4" fontId="10" fillId="0" borderId="0" xfId="0" applyNumberFormat="1" applyFont="1" applyFill="1" applyBorder="1" applyAlignment="1"/>
    <xf numFmtId="0" fontId="8" fillId="0" borderId="0" xfId="0" applyFont="1" applyFill="1" applyAlignment="1"/>
    <xf numFmtId="14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/>
    <xf numFmtId="165" fontId="8" fillId="0" borderId="4" xfId="0" applyNumberFormat="1" applyFont="1" applyBorder="1" applyAlignment="1">
      <alignment horizontal="right"/>
    </xf>
    <xf numFmtId="165" fontId="8" fillId="0" borderId="4" xfId="0" applyNumberFormat="1" applyFont="1" applyBorder="1" applyAlignment="1"/>
    <xf numFmtId="0" fontId="8" fillId="0" borderId="4" xfId="0" applyFont="1" applyBorder="1" applyAlignment="1">
      <alignment wrapText="1"/>
    </xf>
    <xf numFmtId="0" fontId="9" fillId="2" borderId="4" xfId="0" applyFont="1" applyFill="1" applyBorder="1" applyAlignment="1"/>
    <xf numFmtId="165" fontId="9" fillId="2" borderId="4" xfId="0" applyNumberFormat="1" applyFont="1" applyFill="1" applyBorder="1" applyAlignment="1"/>
    <xf numFmtId="0" fontId="8" fillId="0" borderId="4" xfId="0" applyFont="1" applyFill="1" applyBorder="1" applyAlignment="1"/>
    <xf numFmtId="0" fontId="9" fillId="0" borderId="4" xfId="0" applyFont="1" applyFill="1" applyBorder="1" applyAlignment="1"/>
    <xf numFmtId="165" fontId="8" fillId="0" borderId="4" xfId="0" applyNumberFormat="1" applyFont="1" applyFill="1" applyBorder="1" applyAlignment="1"/>
    <xf numFmtId="165" fontId="8" fillId="0" borderId="4" xfId="0" applyNumberFormat="1" applyFont="1" applyFill="1" applyBorder="1" applyAlignment="1">
      <alignment horizontal="right"/>
    </xf>
    <xf numFmtId="0" fontId="8" fillId="0" borderId="4" xfId="0" applyFont="1" applyBorder="1" applyAlignment="1">
      <alignment horizontal="left" wrapText="1"/>
    </xf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1" applyFont="1" applyBorder="1" applyAlignment="1">
      <alignment vertical="center"/>
    </xf>
    <xf numFmtId="0" fontId="12" fillId="0" borderId="0" xfId="0" applyFont="1"/>
    <xf numFmtId="164" fontId="8" fillId="0" borderId="4" xfId="0" applyNumberFormat="1" applyFont="1" applyFill="1" applyBorder="1" applyAlignment="1"/>
    <xf numFmtId="165" fontId="8" fillId="0" borderId="7" xfId="0" applyNumberFormat="1" applyFont="1" applyBorder="1" applyAlignment="1"/>
    <xf numFmtId="0" fontId="4" fillId="0" borderId="0" xfId="1" applyFont="1" applyBorder="1" applyAlignment="1">
      <alignment horizontal="left" vertical="center" wrapText="1"/>
    </xf>
    <xf numFmtId="0" fontId="7" fillId="0" borderId="0" xfId="0" applyFont="1" applyBorder="1" applyAlignment="1"/>
    <xf numFmtId="0" fontId="15" fillId="0" borderId="0" xfId="2" applyFont="1"/>
    <xf numFmtId="0" fontId="7" fillId="0" borderId="0" xfId="2" applyFont="1"/>
    <xf numFmtId="0" fontId="15" fillId="0" borderId="0" xfId="2" applyFont="1" applyAlignment="1">
      <alignment horizontal="right"/>
    </xf>
    <xf numFmtId="49" fontId="15" fillId="0" borderId="0" xfId="2" applyNumberFormat="1" applyFont="1" applyAlignment="1">
      <alignment horizontal="right"/>
    </xf>
    <xf numFmtId="0" fontId="7" fillId="0" borderId="0" xfId="0" applyFont="1" applyBorder="1" applyAlignment="1">
      <alignment vertical="center"/>
    </xf>
    <xf numFmtId="0" fontId="8" fillId="0" borderId="8" xfId="0" applyFont="1" applyBorder="1" applyAlignment="1">
      <alignment horizontal="center"/>
    </xf>
    <xf numFmtId="165" fontId="8" fillId="0" borderId="9" xfId="0" applyNumberFormat="1" applyFont="1" applyBorder="1" applyAlignment="1"/>
    <xf numFmtId="0" fontId="9" fillId="0" borderId="10" xfId="0" applyFont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165" fontId="16" fillId="2" borderId="4" xfId="0" applyNumberFormat="1" applyFont="1" applyFill="1" applyBorder="1" applyAlignment="1">
      <alignment horizontal="right"/>
    </xf>
    <xf numFmtId="165" fontId="16" fillId="2" borderId="4" xfId="0" applyNumberFormat="1" applyFont="1" applyFill="1" applyBorder="1" applyAlignment="1"/>
    <xf numFmtId="0" fontId="8" fillId="0" borderId="4" xfId="0" applyFont="1" applyBorder="1" applyAlignment="1">
      <alignment horizontal="left"/>
    </xf>
    <xf numFmtId="0" fontId="6" fillId="0" borderId="0" xfId="0" applyFont="1" applyBorder="1" applyAlignment="1">
      <alignment horizontal="left" vertical="top"/>
    </xf>
    <xf numFmtId="0" fontId="8" fillId="0" borderId="4" xfId="0" applyFont="1" applyBorder="1" applyAlignment="1">
      <alignment horizontal="center"/>
    </xf>
    <xf numFmtId="0" fontId="8" fillId="3" borderId="4" xfId="0" applyFont="1" applyFill="1" applyBorder="1" applyAlignment="1"/>
    <xf numFmtId="165" fontId="8" fillId="3" borderId="4" xfId="0" applyNumberFormat="1" applyFont="1" applyFill="1" applyBorder="1" applyAlignment="1">
      <alignment horizontal="right"/>
    </xf>
    <xf numFmtId="165" fontId="9" fillId="2" borderId="4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4" fontId="8" fillId="0" borderId="4" xfId="0" applyNumberFormat="1" applyFont="1" applyBorder="1" applyAlignment="1"/>
    <xf numFmtId="164" fontId="8" fillId="0" borderId="4" xfId="0" applyNumberFormat="1" applyFont="1" applyBorder="1" applyAlignment="1">
      <alignment horizontal="right"/>
    </xf>
    <xf numFmtId="164" fontId="9" fillId="2" borderId="4" xfId="0" applyNumberFormat="1" applyFont="1" applyFill="1" applyBorder="1" applyAlignment="1">
      <alignment horizontal="right"/>
    </xf>
    <xf numFmtId="0" fontId="9" fillId="2" borderId="4" xfId="0" applyFont="1" applyFill="1" applyBorder="1" applyAlignment="1">
      <alignment vertical="center"/>
    </xf>
    <xf numFmtId="164" fontId="9" fillId="2" borderId="4" xfId="0" applyNumberFormat="1" applyFont="1" applyFill="1" applyBorder="1" applyAlignment="1"/>
    <xf numFmtId="0" fontId="6" fillId="0" borderId="0" xfId="0" applyFont="1" applyBorder="1" applyAlignment="1">
      <alignment vertical="top"/>
    </xf>
    <xf numFmtId="0" fontId="18" fillId="0" borderId="0" xfId="0" applyFont="1"/>
    <xf numFmtId="0" fontId="4" fillId="0" borderId="0" xfId="1" applyFont="1" applyAlignment="1">
      <alignment vertical="center"/>
    </xf>
    <xf numFmtId="165" fontId="8" fillId="0" borderId="0" xfId="0" applyNumberFormat="1" applyFont="1" applyAlignment="1"/>
    <xf numFmtId="165" fontId="7" fillId="0" borderId="0" xfId="0" applyNumberFormat="1" applyFont="1" applyFill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left" wrapText="1"/>
    </xf>
    <xf numFmtId="0" fontId="4" fillId="0" borderId="0" xfId="1" applyFont="1" applyBorder="1" applyAlignment="1">
      <alignment horizontal="left" vertical="top"/>
    </xf>
    <xf numFmtId="3" fontId="8" fillId="0" borderId="4" xfId="0" applyNumberFormat="1" applyFont="1" applyFill="1" applyBorder="1" applyAlignment="1"/>
    <xf numFmtId="3" fontId="9" fillId="2" borderId="4" xfId="0" applyNumberFormat="1" applyFont="1" applyFill="1" applyBorder="1" applyAlignment="1"/>
    <xf numFmtId="3" fontId="8" fillId="0" borderId="4" xfId="0" applyNumberFormat="1" applyFont="1" applyBorder="1" applyAlignment="1"/>
    <xf numFmtId="0" fontId="8" fillId="0" borderId="0" xfId="0" applyFont="1" applyAlignment="1">
      <alignment horizontal="right" vertical="center"/>
    </xf>
    <xf numFmtId="3" fontId="8" fillId="0" borderId="4" xfId="0" applyNumberFormat="1" applyFont="1" applyFill="1" applyBorder="1"/>
    <xf numFmtId="3" fontId="8" fillId="3" borderId="4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right"/>
    </xf>
    <xf numFmtId="3" fontId="8" fillId="0" borderId="4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3" fontId="8" fillId="0" borderId="2" xfId="0" applyNumberFormat="1" applyFont="1" applyBorder="1" applyAlignment="1"/>
    <xf numFmtId="0" fontId="9" fillId="0" borderId="14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8" fillId="0" borderId="1" xfId="0" applyFont="1" applyBorder="1" applyAlignment="1">
      <alignment vertical="center"/>
    </xf>
    <xf numFmtId="165" fontId="8" fillId="0" borderId="13" xfId="0" applyNumberFormat="1" applyFont="1" applyBorder="1" applyAlignment="1"/>
    <xf numFmtId="165" fontId="8" fillId="0" borderId="16" xfId="0" applyNumberFormat="1" applyFont="1" applyBorder="1" applyAlignment="1"/>
    <xf numFmtId="0" fontId="9" fillId="2" borderId="17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3" fontId="9" fillId="2" borderId="17" xfId="0" applyNumberFormat="1" applyFont="1" applyFill="1" applyBorder="1" applyAlignment="1"/>
    <xf numFmtId="165" fontId="9" fillId="2" borderId="17" xfId="0" applyNumberFormat="1" applyFont="1" applyFill="1" applyBorder="1" applyAlignment="1"/>
    <xf numFmtId="165" fontId="9" fillId="2" borderId="9" xfId="0" applyNumberFormat="1" applyFont="1" applyFill="1" applyBorder="1" applyAlignment="1"/>
    <xf numFmtId="0" fontId="8" fillId="0" borderId="0" xfId="2" applyFont="1" applyAlignment="1">
      <alignment horizontal="right"/>
    </xf>
    <xf numFmtId="3" fontId="8" fillId="0" borderId="0" xfId="0" applyNumberFormat="1" applyFont="1" applyAlignment="1"/>
    <xf numFmtId="2" fontId="8" fillId="0" borderId="0" xfId="0" applyNumberFormat="1" applyFont="1" applyAlignment="1"/>
    <xf numFmtId="3" fontId="4" fillId="0" borderId="0" xfId="1" applyNumberFormat="1" applyFont="1" applyBorder="1" applyAlignment="1">
      <alignment horizontal="left" vertical="center"/>
    </xf>
    <xf numFmtId="3" fontId="0" fillId="0" borderId="0" xfId="0" applyNumberFormat="1"/>
    <xf numFmtId="0" fontId="9" fillId="0" borderId="21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3" fontId="9" fillId="0" borderId="23" xfId="0" applyNumberFormat="1" applyFont="1" applyBorder="1" applyAlignment="1">
      <alignment horizontal="left"/>
    </xf>
    <xf numFmtId="0" fontId="9" fillId="0" borderId="22" xfId="0" applyFont="1" applyBorder="1" applyAlignment="1">
      <alignment horizontal="left"/>
    </xf>
    <xf numFmtId="0" fontId="9" fillId="2" borderId="11" xfId="0" applyFont="1" applyFill="1" applyBorder="1" applyAlignment="1">
      <alignment vertical="center"/>
    </xf>
    <xf numFmtId="0" fontId="9" fillId="2" borderId="12" xfId="0" applyFont="1" applyFill="1" applyBorder="1" applyAlignment="1">
      <alignment vertical="center"/>
    </xf>
    <xf numFmtId="3" fontId="9" fillId="2" borderId="11" xfId="0" applyNumberFormat="1" applyFont="1" applyFill="1" applyBorder="1" applyAlignment="1"/>
    <xf numFmtId="165" fontId="9" fillId="2" borderId="11" xfId="0" applyNumberFormat="1" applyFont="1" applyFill="1" applyBorder="1" applyAlignment="1"/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1" fillId="0" borderId="0" xfId="4"/>
    <xf numFmtId="3" fontId="1" fillId="0" borderId="0" xfId="4" applyNumberFormat="1"/>
    <xf numFmtId="3" fontId="7" fillId="0" borderId="0" xfId="0" applyNumberFormat="1" applyFont="1" applyFill="1" applyAlignment="1">
      <alignment vertical="center"/>
    </xf>
    <xf numFmtId="166" fontId="8" fillId="0" borderId="0" xfId="0" applyNumberFormat="1" applyFont="1" applyAlignment="1"/>
    <xf numFmtId="166" fontId="7" fillId="0" borderId="0" xfId="0" applyNumberFormat="1" applyFont="1" applyFill="1" applyAlignment="1">
      <alignment vertical="center"/>
    </xf>
    <xf numFmtId="3" fontId="4" fillId="0" borderId="0" xfId="1" applyNumberFormat="1" applyFont="1" applyBorder="1" applyAlignment="1">
      <alignment horizontal="left" vertical="center" wrapText="1"/>
    </xf>
    <xf numFmtId="166" fontId="8" fillId="0" borderId="4" xfId="0" applyNumberFormat="1" applyFont="1" applyBorder="1" applyAlignment="1"/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/>
    </xf>
    <xf numFmtId="0" fontId="8" fillId="0" borderId="1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6" fillId="0" borderId="0" xfId="2" applyFont="1" applyAlignment="1">
      <alignment horizontal="center"/>
    </xf>
  </cellXfs>
  <cellStyles count="5">
    <cellStyle name="Normal" xfId="0" builtinId="0"/>
    <cellStyle name="Normal 2" xfId="3"/>
    <cellStyle name="Normal 3" xfId="4"/>
    <cellStyle name="Normal_2001. 06. (FKTK) neapstiprināti dati versija 2" xfId="1"/>
    <cellStyle name="Normal_Book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26</xdr:row>
      <xdr:rowOff>0</xdr:rowOff>
    </xdr:from>
    <xdr:to>
      <xdr:col>13</xdr:col>
      <xdr:colOff>0</xdr:colOff>
      <xdr:row>26</xdr:row>
      <xdr:rowOff>0</xdr:rowOff>
    </xdr:to>
    <xdr:sp macro="" textlink="">
      <xdr:nvSpPr>
        <xdr:cNvPr id="15362" name="Rectangle 2"/>
        <xdr:cNvSpPr>
          <a:spLocks noChangeArrowheads="1"/>
        </xdr:cNvSpPr>
      </xdr:nvSpPr>
      <xdr:spPr bwMode="auto">
        <a:xfrm>
          <a:off x="9801225" y="43815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36"/>
  <sheetViews>
    <sheetView tabSelected="1" zoomScaleNormal="100" workbookViewId="0">
      <selection activeCell="P20" sqref="P20"/>
    </sheetView>
  </sheetViews>
  <sheetFormatPr defaultRowHeight="12.75"/>
  <cols>
    <col min="1" max="1" width="1.28515625" style="5" customWidth="1"/>
    <col min="2" max="2" width="36.28515625" style="5" customWidth="1"/>
    <col min="3" max="3" width="10.85546875" style="5" customWidth="1"/>
    <col min="4" max="4" width="7.85546875" style="5" customWidth="1"/>
    <col min="5" max="5" width="10.85546875" style="5" customWidth="1"/>
    <col min="6" max="6" width="7.85546875" style="5" customWidth="1"/>
    <col min="7" max="7" width="10.85546875" style="5" customWidth="1"/>
    <col min="8" max="8" width="7.85546875" style="5" customWidth="1"/>
    <col min="9" max="9" width="10.85546875" style="5" customWidth="1"/>
    <col min="10" max="10" width="7.85546875" style="5" customWidth="1"/>
    <col min="11" max="11" width="10.85546875" style="5" customWidth="1"/>
    <col min="12" max="12" width="7.85546875" style="5" customWidth="1"/>
    <col min="13" max="14" width="11.140625" style="5" customWidth="1"/>
    <col min="15" max="16384" width="9.140625" style="5"/>
  </cols>
  <sheetData>
    <row r="1" spans="1:14">
      <c r="N1" s="82" t="s">
        <v>161</v>
      </c>
    </row>
    <row r="2" spans="1:14" ht="25.5" customHeight="1">
      <c r="A2" s="59" t="s">
        <v>69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ht="12.75" customHeight="1">
      <c r="A3" s="121" t="s">
        <v>70</v>
      </c>
      <c r="B3" s="121"/>
      <c r="C3" s="121">
        <v>2011</v>
      </c>
      <c r="D3" s="121"/>
      <c r="E3" s="122">
        <v>2012</v>
      </c>
      <c r="F3" s="123"/>
      <c r="G3" s="123"/>
      <c r="H3" s="123"/>
      <c r="I3" s="123"/>
      <c r="J3" s="123"/>
      <c r="K3" s="123"/>
      <c r="L3" s="124"/>
      <c r="M3" s="131" t="s">
        <v>173</v>
      </c>
      <c r="N3" s="132"/>
    </row>
    <row r="4" spans="1:14" s="6" customFormat="1" ht="12.75" customHeight="1">
      <c r="A4" s="121"/>
      <c r="B4" s="121"/>
      <c r="C4" s="121" t="s">
        <v>166</v>
      </c>
      <c r="D4" s="121"/>
      <c r="E4" s="121" t="s">
        <v>167</v>
      </c>
      <c r="F4" s="121"/>
      <c r="G4" s="121" t="s">
        <v>168</v>
      </c>
      <c r="H4" s="121"/>
      <c r="I4" s="121" t="s">
        <v>169</v>
      </c>
      <c r="J4" s="121"/>
      <c r="K4" s="121" t="s">
        <v>172</v>
      </c>
      <c r="L4" s="121"/>
      <c r="M4" s="24" t="s">
        <v>174</v>
      </c>
      <c r="N4" s="24" t="s">
        <v>175</v>
      </c>
    </row>
    <row r="5" spans="1:14" s="10" customFormat="1" ht="12">
      <c r="A5" s="121"/>
      <c r="B5" s="121"/>
      <c r="C5" s="60" t="s">
        <v>14</v>
      </c>
      <c r="D5" s="60" t="s">
        <v>1</v>
      </c>
      <c r="E5" s="60" t="s">
        <v>14</v>
      </c>
      <c r="F5" s="60" t="s">
        <v>1</v>
      </c>
      <c r="G5" s="60" t="s">
        <v>14</v>
      </c>
      <c r="H5" s="60" t="s">
        <v>1</v>
      </c>
      <c r="I5" s="60" t="s">
        <v>14</v>
      </c>
      <c r="J5" s="60" t="s">
        <v>1</v>
      </c>
      <c r="K5" s="60" t="s">
        <v>14</v>
      </c>
      <c r="L5" s="60" t="s">
        <v>1</v>
      </c>
      <c r="M5" s="121" t="s">
        <v>1</v>
      </c>
      <c r="N5" s="121"/>
    </row>
    <row r="6" spans="1:14" ht="12.75" customHeight="1">
      <c r="A6" s="125" t="s">
        <v>12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7"/>
    </row>
    <row r="7" spans="1:14" s="18" customFormat="1" ht="12">
      <c r="A7" s="25" t="s">
        <v>2</v>
      </c>
      <c r="B7" s="25"/>
      <c r="C7" s="79">
        <v>132.30000000000001</v>
      </c>
      <c r="D7" s="33">
        <f t="shared" ref="D7:D16" si="0">C7/$C$16*100</f>
        <v>1.0275127210035795</v>
      </c>
      <c r="E7" s="79">
        <v>127.901</v>
      </c>
      <c r="F7" s="33">
        <f t="shared" ref="F7:F16" si="1">E7/$E$16*100</f>
        <v>0.96958888160881673</v>
      </c>
      <c r="G7" s="79">
        <v>106.747</v>
      </c>
      <c r="H7" s="33">
        <f t="shared" ref="H7:H16" si="2">G7/$G$16*100</f>
        <v>0.78829500770372318</v>
      </c>
      <c r="I7" s="79">
        <v>107.193</v>
      </c>
      <c r="J7" s="33">
        <f t="shared" ref="J7:J16" si="3">I7/$I$16*100</f>
        <v>0.77089874324511598</v>
      </c>
      <c r="K7" s="79">
        <v>118.53100000000001</v>
      </c>
      <c r="L7" s="33">
        <f t="shared" ref="L7:L16" si="4">K7/$K$16*100</f>
        <v>0.83819589631859526</v>
      </c>
      <c r="M7" s="33">
        <f>IF(C7=0,"-",K7/C7*100-100)</f>
        <v>-10.407407407407405</v>
      </c>
      <c r="N7" s="33">
        <f>IF(I7=0,"-",K7/I7*100-100)</f>
        <v>10.577183211590309</v>
      </c>
    </row>
    <row r="8" spans="1:14" s="18" customFormat="1" ht="12">
      <c r="A8" s="25" t="s">
        <v>3</v>
      </c>
      <c r="B8" s="25"/>
      <c r="C8" s="79">
        <v>0</v>
      </c>
      <c r="D8" s="33">
        <f t="shared" si="0"/>
        <v>0</v>
      </c>
      <c r="E8" s="79">
        <v>0</v>
      </c>
      <c r="F8" s="33">
        <f t="shared" si="1"/>
        <v>0</v>
      </c>
      <c r="G8" s="79">
        <v>0</v>
      </c>
      <c r="H8" s="33">
        <f t="shared" si="2"/>
        <v>0</v>
      </c>
      <c r="I8" s="79">
        <v>0</v>
      </c>
      <c r="J8" s="33">
        <f t="shared" si="3"/>
        <v>0</v>
      </c>
      <c r="K8" s="79">
        <v>0</v>
      </c>
      <c r="L8" s="33">
        <f t="shared" si="4"/>
        <v>0</v>
      </c>
      <c r="M8" s="34" t="str">
        <f t="shared" ref="M8:M35" si="5">IF(C8=0,"-",K8/C8*100-100)</f>
        <v>-</v>
      </c>
      <c r="N8" s="34" t="str">
        <f t="shared" ref="N8:N35" si="6">IF(I8=0,"-",K8/I8*100-100)</f>
        <v>-</v>
      </c>
    </row>
    <row r="9" spans="1:14" s="18" customFormat="1" ht="12">
      <c r="A9" s="25" t="s">
        <v>151</v>
      </c>
      <c r="B9" s="25"/>
      <c r="C9" s="79">
        <v>3198.4989999999998</v>
      </c>
      <c r="D9" s="33">
        <f t="shared" si="0"/>
        <v>24.841257827794614</v>
      </c>
      <c r="E9" s="79">
        <v>3551.5569999999998</v>
      </c>
      <c r="F9" s="33">
        <f t="shared" si="1"/>
        <v>26.923559468651252</v>
      </c>
      <c r="G9" s="79">
        <v>3167.4879999999998</v>
      </c>
      <c r="H9" s="33">
        <f t="shared" si="2"/>
        <v>23.390961594812509</v>
      </c>
      <c r="I9" s="79">
        <v>3209.4450000000002</v>
      </c>
      <c r="J9" s="33">
        <f t="shared" si="3"/>
        <v>23.081331029211995</v>
      </c>
      <c r="K9" s="79">
        <v>3440.6329999999998</v>
      </c>
      <c r="L9" s="33">
        <f t="shared" si="4"/>
        <v>24.330550331460437</v>
      </c>
      <c r="M9" s="33">
        <f t="shared" si="5"/>
        <v>7.5702384149565205</v>
      </c>
      <c r="N9" s="33">
        <f t="shared" si="6"/>
        <v>7.2033638214706883</v>
      </c>
    </row>
    <row r="10" spans="1:14" s="18" customFormat="1" ht="12">
      <c r="A10" s="25" t="s">
        <v>4</v>
      </c>
      <c r="B10" s="25"/>
      <c r="C10" s="79">
        <v>9170.0169999999998</v>
      </c>
      <c r="D10" s="33">
        <f t="shared" si="0"/>
        <v>71.219267719720932</v>
      </c>
      <c r="E10" s="79">
        <v>9150.143</v>
      </c>
      <c r="F10" s="33">
        <f t="shared" si="1"/>
        <v>69.365188058973288</v>
      </c>
      <c r="G10" s="79">
        <v>9918.268</v>
      </c>
      <c r="H10" s="33">
        <f t="shared" si="2"/>
        <v>73.24347428468802</v>
      </c>
      <c r="I10" s="79">
        <v>10237.063</v>
      </c>
      <c r="J10" s="33">
        <f t="shared" si="3"/>
        <v>73.621775687041847</v>
      </c>
      <c r="K10" s="79">
        <v>10246.467000000001</v>
      </c>
      <c r="L10" s="33">
        <f t="shared" si="4"/>
        <v>72.45823110548217</v>
      </c>
      <c r="M10" s="33">
        <f t="shared" si="5"/>
        <v>11.73880048423031</v>
      </c>
      <c r="N10" s="33">
        <f t="shared" si="6"/>
        <v>9.1862285110494213E-2</v>
      </c>
    </row>
    <row r="11" spans="1:14" s="18" customFormat="1" ht="12">
      <c r="A11" s="25" t="s">
        <v>50</v>
      </c>
      <c r="B11" s="25"/>
      <c r="C11" s="79">
        <v>40.802</v>
      </c>
      <c r="D11" s="33">
        <f t="shared" si="0"/>
        <v>0.31689020440202598</v>
      </c>
      <c r="E11" s="79">
        <v>38.204999999999998</v>
      </c>
      <c r="F11" s="33">
        <f t="shared" si="1"/>
        <v>0.28962356214466534</v>
      </c>
      <c r="G11" s="79">
        <v>40.872</v>
      </c>
      <c r="H11" s="33">
        <f t="shared" si="2"/>
        <v>0.30182762564630927</v>
      </c>
      <c r="I11" s="79">
        <v>38.94</v>
      </c>
      <c r="J11" s="33">
        <f t="shared" si="3"/>
        <v>0.28004437847587826</v>
      </c>
      <c r="K11" s="79">
        <v>33.451000000000001</v>
      </c>
      <c r="L11" s="33">
        <f t="shared" si="4"/>
        <v>0.23654985554625649</v>
      </c>
      <c r="M11" s="33">
        <f t="shared" si="5"/>
        <v>-18.016273712072945</v>
      </c>
      <c r="N11" s="33">
        <f t="shared" si="6"/>
        <v>-14.096045197740096</v>
      </c>
    </row>
    <row r="12" spans="1:14" s="18" customFormat="1" ht="12">
      <c r="A12" s="130" t="s">
        <v>5</v>
      </c>
      <c r="B12" s="130"/>
      <c r="C12" s="79">
        <v>334.13499999999999</v>
      </c>
      <c r="D12" s="33">
        <f t="shared" si="0"/>
        <v>2.5950715270788431</v>
      </c>
      <c r="E12" s="79">
        <v>323.56200000000001</v>
      </c>
      <c r="F12" s="33">
        <f t="shared" si="1"/>
        <v>2.452851171696171</v>
      </c>
      <c r="G12" s="79">
        <v>308.12900000000002</v>
      </c>
      <c r="H12" s="33">
        <f t="shared" si="2"/>
        <v>2.2754414871494331</v>
      </c>
      <c r="I12" s="79">
        <v>312.298</v>
      </c>
      <c r="J12" s="33">
        <f t="shared" si="3"/>
        <v>2.2459501620251623</v>
      </c>
      <c r="K12" s="79">
        <v>302.12299999999999</v>
      </c>
      <c r="L12" s="33">
        <f t="shared" si="4"/>
        <v>2.1364728111925397</v>
      </c>
      <c r="M12" s="33">
        <f t="shared" si="5"/>
        <v>-9.5805587561913654</v>
      </c>
      <c r="N12" s="33">
        <f t="shared" si="6"/>
        <v>-3.2581060397440922</v>
      </c>
    </row>
    <row r="13" spans="1:14" s="18" customFormat="1" ht="12">
      <c r="A13" s="129"/>
      <c r="B13" s="25" t="s">
        <v>28</v>
      </c>
      <c r="C13" s="79">
        <v>295.649</v>
      </c>
      <c r="D13" s="33">
        <f t="shared" si="0"/>
        <v>2.2961686201964264</v>
      </c>
      <c r="E13" s="79">
        <v>285.25700000000001</v>
      </c>
      <c r="F13" s="33">
        <f t="shared" si="1"/>
        <v>2.1624695319120746</v>
      </c>
      <c r="G13" s="79">
        <v>258.19499999999999</v>
      </c>
      <c r="H13" s="33">
        <f t="shared" si="2"/>
        <v>1.9066936730218444</v>
      </c>
      <c r="I13" s="79">
        <v>242.43700000000001</v>
      </c>
      <c r="J13" s="33">
        <f t="shared" si="3"/>
        <v>1.7435315609798792</v>
      </c>
      <c r="K13" s="79">
        <v>226.637</v>
      </c>
      <c r="L13" s="33">
        <f t="shared" si="4"/>
        <v>1.6026710595030622</v>
      </c>
      <c r="M13" s="33">
        <f t="shared" si="5"/>
        <v>-23.342544706729939</v>
      </c>
      <c r="N13" s="33">
        <f t="shared" si="6"/>
        <v>-6.5171570346110599</v>
      </c>
    </row>
    <row r="14" spans="1:14" s="18" customFormat="1" ht="12">
      <c r="A14" s="129"/>
      <c r="B14" s="25" t="s">
        <v>5</v>
      </c>
      <c r="C14" s="79">
        <v>34.383000000000003</v>
      </c>
      <c r="D14" s="33">
        <f t="shared" si="0"/>
        <v>0.26703680942000052</v>
      </c>
      <c r="E14" s="79">
        <v>32.420999999999999</v>
      </c>
      <c r="F14" s="33">
        <f t="shared" si="1"/>
        <v>0.24577635147996846</v>
      </c>
      <c r="G14" s="79">
        <v>40.902000000000001</v>
      </c>
      <c r="H14" s="33">
        <f t="shared" si="2"/>
        <v>0.3020491667690679</v>
      </c>
      <c r="I14" s="79">
        <v>58.401000000000003</v>
      </c>
      <c r="J14" s="33">
        <f t="shared" si="3"/>
        <v>0.42000184251077988</v>
      </c>
      <c r="K14" s="79">
        <v>63.822000000000003</v>
      </c>
      <c r="L14" s="33">
        <f t="shared" si="4"/>
        <v>0.45131938897710627</v>
      </c>
      <c r="M14" s="33">
        <f t="shared" si="5"/>
        <v>85.620800977227105</v>
      </c>
      <c r="N14" s="33">
        <f t="shared" si="6"/>
        <v>9.2823753017927686</v>
      </c>
    </row>
    <row r="15" spans="1:14" s="18" customFormat="1" ht="12">
      <c r="A15" s="129"/>
      <c r="B15" s="25" t="s">
        <v>51</v>
      </c>
      <c r="C15" s="79">
        <v>4.1029999999999998</v>
      </c>
      <c r="D15" s="33">
        <f t="shared" si="0"/>
        <v>3.1866097462416365E-2</v>
      </c>
      <c r="E15" s="79">
        <v>5.7770000000000001</v>
      </c>
      <c r="F15" s="33">
        <f t="shared" si="1"/>
        <v>4.3794145229936701E-2</v>
      </c>
      <c r="G15" s="79">
        <v>9.032</v>
      </c>
      <c r="H15" s="33">
        <f t="shared" si="2"/>
        <v>6.6698647358520879E-2</v>
      </c>
      <c r="I15" s="79">
        <v>11.46</v>
      </c>
      <c r="J15" s="33">
        <f t="shared" si="3"/>
        <v>8.2416758534503462E-2</v>
      </c>
      <c r="K15" s="79">
        <v>11.664</v>
      </c>
      <c r="L15" s="33">
        <f t="shared" si="4"/>
        <v>8.2482362712371401E-2</v>
      </c>
      <c r="M15" s="33">
        <f t="shared" si="5"/>
        <v>184.27979527175239</v>
      </c>
      <c r="N15" s="33">
        <f t="shared" si="6"/>
        <v>1.78010471204189</v>
      </c>
    </row>
    <row r="16" spans="1:14" s="18" customFormat="1" ht="12">
      <c r="A16" s="29" t="s">
        <v>6</v>
      </c>
      <c r="B16" s="29"/>
      <c r="C16" s="80">
        <v>12875.753000000001</v>
      </c>
      <c r="D16" s="30">
        <f t="shared" si="0"/>
        <v>100</v>
      </c>
      <c r="E16" s="80">
        <v>13191.260999999999</v>
      </c>
      <c r="F16" s="30">
        <f t="shared" si="1"/>
        <v>100</v>
      </c>
      <c r="G16" s="80">
        <f>G7+G8+G9+G10+G11+G12</f>
        <v>13541.504000000001</v>
      </c>
      <c r="H16" s="30">
        <f t="shared" si="2"/>
        <v>100</v>
      </c>
      <c r="I16" s="80">
        <v>13904.939</v>
      </c>
      <c r="J16" s="30">
        <f t="shared" si="3"/>
        <v>100</v>
      </c>
      <c r="K16" s="80">
        <v>14141.205</v>
      </c>
      <c r="L16" s="30">
        <f t="shared" si="4"/>
        <v>100</v>
      </c>
      <c r="M16" s="30">
        <f t="shared" si="5"/>
        <v>9.8281785927393912</v>
      </c>
      <c r="N16" s="30">
        <f t="shared" si="6"/>
        <v>1.6991516467637808</v>
      </c>
    </row>
    <row r="17" spans="1:14" s="1" customFormat="1" ht="12.75" customHeight="1">
      <c r="A17" s="125" t="s">
        <v>13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7"/>
    </row>
    <row r="18" spans="1:14" s="3" customFormat="1" ht="12">
      <c r="A18" s="25" t="s">
        <v>145</v>
      </c>
      <c r="B18" s="25"/>
      <c r="C18" s="81">
        <v>337.58</v>
      </c>
      <c r="D18" s="27">
        <f>C18/$C$35*100</f>
        <v>2.6218272438124588</v>
      </c>
      <c r="E18" s="81">
        <v>303.68099999999998</v>
      </c>
      <c r="F18" s="27">
        <f>E18/$E$35*100</f>
        <v>2.3021377562008665</v>
      </c>
      <c r="G18" s="81">
        <v>364.42399999999998</v>
      </c>
      <c r="H18" s="27">
        <f>G18/$G$35*100</f>
        <v>2.6911634040059358</v>
      </c>
      <c r="I18" s="81">
        <v>356.48899999999998</v>
      </c>
      <c r="J18" s="27">
        <f>I18/$I$35*100</f>
        <v>2.5637581006288483</v>
      </c>
      <c r="K18" s="81">
        <v>291.851</v>
      </c>
      <c r="L18" s="27">
        <f>K18/$K$35*100</f>
        <v>2.0638340226310272</v>
      </c>
      <c r="M18" s="33">
        <f t="shared" si="5"/>
        <v>-13.546122400616142</v>
      </c>
      <c r="N18" s="33">
        <f t="shared" si="6"/>
        <v>-18.131835764918407</v>
      </c>
    </row>
    <row r="19" spans="1:14" s="3" customFormat="1" ht="12">
      <c r="A19" s="25" t="s">
        <v>66</v>
      </c>
      <c r="B19" s="25"/>
      <c r="C19" s="81">
        <v>8866.4380000000001</v>
      </c>
      <c r="D19" s="27">
        <f t="shared" ref="D19:D35" si="7">C19/$C$35*100</f>
        <v>68.861510468552794</v>
      </c>
      <c r="E19" s="81">
        <v>9180.4259999999995</v>
      </c>
      <c r="F19" s="27">
        <f t="shared" ref="F19:F35" si="8">E19/$E$35*100</f>
        <v>69.594756710522205</v>
      </c>
      <c r="G19" s="81">
        <v>9348.9480000000003</v>
      </c>
      <c r="H19" s="27">
        <f t="shared" ref="H19:H35" si="9">G19/$G$35*100</f>
        <v>69.039214551057242</v>
      </c>
      <c r="I19" s="81">
        <v>9682.5249999999996</v>
      </c>
      <c r="J19" s="27">
        <f t="shared" ref="J19:J35" si="10">I19/$I$35*100</f>
        <v>69.6337107268144</v>
      </c>
      <c r="K19" s="81">
        <v>9920.3680000000004</v>
      </c>
      <c r="L19" s="27">
        <f t="shared" ref="L19:L35" si="11">K19/$K$35*100</f>
        <v>70.152211215380873</v>
      </c>
      <c r="M19" s="33">
        <f t="shared" si="5"/>
        <v>11.886735124071251</v>
      </c>
      <c r="N19" s="33">
        <f t="shared" si="6"/>
        <v>2.456415036367062</v>
      </c>
    </row>
    <row r="20" spans="1:14" s="3" customFormat="1" ht="12">
      <c r="A20" s="129"/>
      <c r="B20" s="40" t="s">
        <v>65</v>
      </c>
      <c r="C20" s="81">
        <v>15.661</v>
      </c>
      <c r="D20" s="27">
        <f t="shared" si="7"/>
        <v>0.12163172126709793</v>
      </c>
      <c r="E20" s="81">
        <v>15.66</v>
      </c>
      <c r="F20" s="27">
        <f t="shared" si="8"/>
        <v>0.11871495833491583</v>
      </c>
      <c r="G20" s="81">
        <v>15.805999999999999</v>
      </c>
      <c r="H20" s="27">
        <f t="shared" si="9"/>
        <v>0.11672263287741153</v>
      </c>
      <c r="I20" s="81">
        <v>15.805999999999999</v>
      </c>
      <c r="J20" s="27">
        <f t="shared" si="10"/>
        <v>0.11367183991242247</v>
      </c>
      <c r="K20" s="81">
        <v>15.996</v>
      </c>
      <c r="L20" s="27">
        <f t="shared" si="11"/>
        <v>0.11311624433702787</v>
      </c>
      <c r="M20" s="33">
        <f t="shared" si="5"/>
        <v>2.1390715790818007</v>
      </c>
      <c r="N20" s="33">
        <f t="shared" si="6"/>
        <v>1.2020751613311518</v>
      </c>
    </row>
    <row r="21" spans="1:14" s="3" customFormat="1" ht="12">
      <c r="A21" s="129"/>
      <c r="B21" s="40" t="s">
        <v>63</v>
      </c>
      <c r="C21" s="81">
        <v>7651.1440000000002</v>
      </c>
      <c r="D21" s="27">
        <f t="shared" si="7"/>
        <v>59.42288579161157</v>
      </c>
      <c r="E21" s="81">
        <v>8068.8050000000003</v>
      </c>
      <c r="F21" s="27">
        <f t="shared" si="8"/>
        <v>61.167806474301436</v>
      </c>
      <c r="G21" s="81">
        <v>8200.2379999999994</v>
      </c>
      <c r="H21" s="27">
        <f t="shared" si="9"/>
        <v>60.556331113589735</v>
      </c>
      <c r="I21" s="81">
        <v>8500.8430000000008</v>
      </c>
      <c r="J21" s="27">
        <f t="shared" si="10"/>
        <v>61.135421018387795</v>
      </c>
      <c r="K21" s="81">
        <v>8724.8080000000009</v>
      </c>
      <c r="L21" s="27">
        <f t="shared" si="11"/>
        <v>61.697769037362804</v>
      </c>
      <c r="M21" s="34">
        <f t="shared" si="5"/>
        <v>14.032725040856647</v>
      </c>
      <c r="N21" s="33">
        <f t="shared" si="6"/>
        <v>2.6346210605230596</v>
      </c>
    </row>
    <row r="22" spans="1:14" s="3" customFormat="1" ht="12">
      <c r="A22" s="129"/>
      <c r="B22" s="40" t="s">
        <v>64</v>
      </c>
      <c r="C22" s="81">
        <v>1199.633</v>
      </c>
      <c r="D22" s="27">
        <f t="shared" si="7"/>
        <v>9.3169929556741256</v>
      </c>
      <c r="E22" s="81">
        <v>1095.961</v>
      </c>
      <c r="F22" s="27">
        <f t="shared" si="8"/>
        <v>8.308235277885867</v>
      </c>
      <c r="G22" s="81">
        <v>1132.904</v>
      </c>
      <c r="H22" s="27">
        <f t="shared" si="9"/>
        <v>8.3661608045900948</v>
      </c>
      <c r="I22" s="81">
        <v>1165.876</v>
      </c>
      <c r="J22" s="27">
        <f t="shared" si="10"/>
        <v>8.3846178685142014</v>
      </c>
      <c r="K22" s="81">
        <v>1179.5640000000001</v>
      </c>
      <c r="L22" s="27">
        <f t="shared" si="11"/>
        <v>8.3413259336810412</v>
      </c>
      <c r="M22" s="34">
        <f t="shared" si="5"/>
        <v>-1.672928303906275</v>
      </c>
      <c r="N22" s="33">
        <f t="shared" si="6"/>
        <v>1.1740528152222112</v>
      </c>
    </row>
    <row r="23" spans="1:14" s="3" customFormat="1" ht="12">
      <c r="A23" s="25" t="s">
        <v>7</v>
      </c>
      <c r="B23" s="25"/>
      <c r="C23" s="81">
        <v>326.05200000000002</v>
      </c>
      <c r="D23" s="27">
        <f t="shared" si="7"/>
        <v>2.5322946160896374</v>
      </c>
      <c r="E23" s="81">
        <v>304.53800000000001</v>
      </c>
      <c r="F23" s="27">
        <f t="shared" si="8"/>
        <v>2.3086344815707918</v>
      </c>
      <c r="G23" s="81">
        <v>336.62599999999998</v>
      </c>
      <c r="H23" s="27">
        <f t="shared" si="9"/>
        <v>2.4858833996578218</v>
      </c>
      <c r="I23" s="81">
        <v>238.71100000000001</v>
      </c>
      <c r="J23" s="27">
        <f t="shared" si="10"/>
        <v>1.7167353269223262</v>
      </c>
      <c r="K23" s="81">
        <v>166.596</v>
      </c>
      <c r="L23" s="27">
        <f t="shared" si="11"/>
        <v>1.1780891373825639</v>
      </c>
      <c r="M23" s="33">
        <f t="shared" si="5"/>
        <v>-48.905082624857386</v>
      </c>
      <c r="N23" s="33">
        <f t="shared" si="6"/>
        <v>-30.210170457163684</v>
      </c>
    </row>
    <row r="24" spans="1:14" s="3" customFormat="1" ht="12">
      <c r="A24" s="129"/>
      <c r="B24" s="25" t="s">
        <v>8</v>
      </c>
      <c r="C24" s="81">
        <v>273.471</v>
      </c>
      <c r="D24" s="27">
        <f t="shared" si="7"/>
        <v>2.1239223834132264</v>
      </c>
      <c r="E24" s="81">
        <v>256.25599999999997</v>
      </c>
      <c r="F24" s="27">
        <f t="shared" si="8"/>
        <v>1.9426194357006505</v>
      </c>
      <c r="G24" s="81">
        <v>280.19200000000001</v>
      </c>
      <c r="H24" s="27">
        <f t="shared" si="9"/>
        <v>2.069135008932538</v>
      </c>
      <c r="I24" s="81">
        <v>218.09100000000001</v>
      </c>
      <c r="J24" s="27">
        <f t="shared" si="10"/>
        <v>1.5684426950740311</v>
      </c>
      <c r="K24" s="81">
        <v>150.363</v>
      </c>
      <c r="L24" s="27">
        <f t="shared" si="11"/>
        <v>1.0632969396879544</v>
      </c>
      <c r="M24" s="33">
        <f t="shared" si="5"/>
        <v>-45.01683907982931</v>
      </c>
      <c r="N24" s="33">
        <f t="shared" si="6"/>
        <v>-31.054926613202753</v>
      </c>
    </row>
    <row r="25" spans="1:14" s="3" customFormat="1" ht="12">
      <c r="A25" s="129"/>
      <c r="B25" s="25" t="s">
        <v>7</v>
      </c>
      <c r="C25" s="81">
        <v>52.581000000000003</v>
      </c>
      <c r="D25" s="27">
        <f t="shared" si="7"/>
        <v>0.40837223267641121</v>
      </c>
      <c r="E25" s="81">
        <v>48.281999999999996</v>
      </c>
      <c r="F25" s="27">
        <f t="shared" si="8"/>
        <v>0.36601504587014083</v>
      </c>
      <c r="G25" s="81">
        <v>56.433999999999997</v>
      </c>
      <c r="H25" s="27">
        <f t="shared" si="9"/>
        <v>0.4167483907252843</v>
      </c>
      <c r="I25" s="81">
        <v>20.62</v>
      </c>
      <c r="J25" s="27">
        <f t="shared" si="10"/>
        <v>0.14829263184829505</v>
      </c>
      <c r="K25" s="81">
        <v>16.233000000000001</v>
      </c>
      <c r="L25" s="27">
        <f t="shared" si="11"/>
        <v>0.11479219769460949</v>
      </c>
      <c r="M25" s="33">
        <f t="shared" si="5"/>
        <v>-69.12763165401951</v>
      </c>
      <c r="N25" s="33">
        <f t="shared" si="6"/>
        <v>-21.275460717749766</v>
      </c>
    </row>
    <row r="26" spans="1:14" s="3" customFormat="1" ht="12">
      <c r="A26" s="25" t="s">
        <v>9</v>
      </c>
      <c r="B26" s="25"/>
      <c r="C26" s="81">
        <v>750.56700000000001</v>
      </c>
      <c r="D26" s="27">
        <f t="shared" si="7"/>
        <v>5.8293056724527101</v>
      </c>
      <c r="E26" s="81">
        <v>736.86800000000005</v>
      </c>
      <c r="F26" s="27">
        <f t="shared" si="8"/>
        <v>5.58603154012342</v>
      </c>
      <c r="G26" s="81">
        <v>758.29700000000003</v>
      </c>
      <c r="H26" s="27">
        <f t="shared" si="9"/>
        <v>5.5997989588158008</v>
      </c>
      <c r="I26" s="81">
        <v>807.42899999999997</v>
      </c>
      <c r="J26" s="27">
        <f t="shared" si="10"/>
        <v>5.8067784403800689</v>
      </c>
      <c r="K26" s="81">
        <v>896.09100000000001</v>
      </c>
      <c r="L26" s="27">
        <f t="shared" si="11"/>
        <v>6.3367372158171813</v>
      </c>
      <c r="M26" s="33">
        <f t="shared" si="5"/>
        <v>19.388542262049896</v>
      </c>
      <c r="N26" s="33">
        <f t="shared" si="6"/>
        <v>10.980779734193362</v>
      </c>
    </row>
    <row r="27" spans="1:14" s="3" customFormat="1" ht="12">
      <c r="A27" s="129"/>
      <c r="B27" s="25" t="s">
        <v>29</v>
      </c>
      <c r="C27" s="81">
        <v>641.80899999999997</v>
      </c>
      <c r="D27" s="27">
        <f t="shared" si="7"/>
        <v>4.9846327434209092</v>
      </c>
      <c r="E27" s="81">
        <v>631.10900000000004</v>
      </c>
      <c r="F27" s="27">
        <f t="shared" si="8"/>
        <v>4.7842962094374446</v>
      </c>
      <c r="G27" s="81">
        <v>675.26599999999996</v>
      </c>
      <c r="H27" s="27">
        <f t="shared" si="9"/>
        <v>4.9866395933568377</v>
      </c>
      <c r="I27" s="81">
        <v>726</v>
      </c>
      <c r="J27" s="27">
        <f t="shared" si="10"/>
        <v>5.221166378363832</v>
      </c>
      <c r="K27" s="81">
        <v>812.79</v>
      </c>
      <c r="L27" s="27">
        <f t="shared" si="11"/>
        <v>5.7476714325264355</v>
      </c>
      <c r="M27" s="33">
        <f t="shared" si="5"/>
        <v>26.640480267493899</v>
      </c>
      <c r="N27" s="33">
        <f t="shared" si="6"/>
        <v>11.954545454545439</v>
      </c>
    </row>
    <row r="28" spans="1:14" s="3" customFormat="1" ht="12">
      <c r="A28" s="129"/>
      <c r="B28" s="25" t="s">
        <v>52</v>
      </c>
      <c r="C28" s="81">
        <v>108.758</v>
      </c>
      <c r="D28" s="27">
        <f t="shared" si="7"/>
        <v>0.84467292903180113</v>
      </c>
      <c r="E28" s="81">
        <v>105.759</v>
      </c>
      <c r="F28" s="27">
        <f t="shared" si="8"/>
        <v>0.80173533068597458</v>
      </c>
      <c r="G28" s="81">
        <v>83.031000000000006</v>
      </c>
      <c r="H28" s="27">
        <f t="shared" si="9"/>
        <v>0.61315936545896232</v>
      </c>
      <c r="I28" s="81">
        <v>81.429000000000002</v>
      </c>
      <c r="J28" s="27">
        <f t="shared" si="10"/>
        <v>0.58561206201623761</v>
      </c>
      <c r="K28" s="81">
        <v>83.301000000000002</v>
      </c>
      <c r="L28" s="27">
        <f t="shared" si="11"/>
        <v>0.58906578329074499</v>
      </c>
      <c r="M28" s="33">
        <f t="shared" si="5"/>
        <v>-23.407013736920504</v>
      </c>
      <c r="N28" s="33">
        <f t="shared" si="6"/>
        <v>2.2989352687617526</v>
      </c>
    </row>
    <row r="29" spans="1:14" s="3" customFormat="1" ht="12">
      <c r="A29" s="25" t="s">
        <v>10</v>
      </c>
      <c r="B29" s="25"/>
      <c r="C29" s="81">
        <v>2595.116</v>
      </c>
      <c r="D29" s="27">
        <f t="shared" si="7"/>
        <v>20.155061999092403</v>
      </c>
      <c r="E29" s="81">
        <v>2665.748</v>
      </c>
      <c r="F29" s="27">
        <f t="shared" si="8"/>
        <v>20.208439511582707</v>
      </c>
      <c r="G29" s="81">
        <v>2733.2089999999998</v>
      </c>
      <c r="H29" s="27">
        <f t="shared" si="9"/>
        <v>20.183939686463184</v>
      </c>
      <c r="I29" s="81">
        <v>2819.7849999999999</v>
      </c>
      <c r="J29" s="27">
        <f t="shared" si="10"/>
        <v>20.279017405254347</v>
      </c>
      <c r="K29" s="81">
        <v>2866.299</v>
      </c>
      <c r="L29" s="27">
        <f t="shared" si="11"/>
        <v>20.269128408788358</v>
      </c>
      <c r="M29" s="33">
        <f t="shared" si="5"/>
        <v>10.449744828362213</v>
      </c>
      <c r="N29" s="33">
        <f t="shared" si="6"/>
        <v>1.6495583883168479</v>
      </c>
    </row>
    <row r="30" spans="1:14" s="23" customFormat="1" ht="12">
      <c r="A30" s="128"/>
      <c r="B30" s="31" t="s">
        <v>62</v>
      </c>
      <c r="C30" s="81">
        <v>1861.2860000000001</v>
      </c>
      <c r="D30" s="33">
        <f t="shared" si="7"/>
        <v>14.455744840709512</v>
      </c>
      <c r="E30" s="81">
        <v>1877.4380000000001</v>
      </c>
      <c r="F30" s="33">
        <f t="shared" si="8"/>
        <v>14.232437672183121</v>
      </c>
      <c r="G30" s="81">
        <v>1890.5</v>
      </c>
      <c r="H30" s="27">
        <f t="shared" si="9"/>
        <v>13.960783085837436</v>
      </c>
      <c r="I30" s="81">
        <v>1929.4949999999999</v>
      </c>
      <c r="J30" s="27">
        <f t="shared" si="10"/>
        <v>13.876328403885839</v>
      </c>
      <c r="K30" s="81">
        <v>2006.5150000000001</v>
      </c>
      <c r="L30" s="27">
        <f t="shared" si="11"/>
        <v>14.189137347206268</v>
      </c>
      <c r="M30" s="33">
        <f t="shared" si="5"/>
        <v>7.8026160407374192</v>
      </c>
      <c r="N30" s="33">
        <f t="shared" si="6"/>
        <v>3.9917180402126178</v>
      </c>
    </row>
    <row r="31" spans="1:14" s="23" customFormat="1" ht="12">
      <c r="A31" s="128"/>
      <c r="B31" s="31" t="s">
        <v>53</v>
      </c>
      <c r="C31" s="81">
        <v>11.315</v>
      </c>
      <c r="D31" s="33">
        <f t="shared" si="7"/>
        <v>8.7878355541613745E-2</v>
      </c>
      <c r="E31" s="81">
        <v>13.819000000000001</v>
      </c>
      <c r="F31" s="33">
        <f t="shared" si="8"/>
        <v>0.10475874899298862</v>
      </c>
      <c r="G31" s="81">
        <v>11.401</v>
      </c>
      <c r="H31" s="27">
        <f t="shared" si="9"/>
        <v>8.4193011352357891E-2</v>
      </c>
      <c r="I31" s="81">
        <v>11.557</v>
      </c>
      <c r="J31" s="27">
        <f t="shared" si="10"/>
        <v>8.3114352389463922E-2</v>
      </c>
      <c r="K31" s="81">
        <v>11.587</v>
      </c>
      <c r="L31" s="27">
        <f t="shared" si="11"/>
        <v>8.1937854659486234E-2</v>
      </c>
      <c r="M31" s="33">
        <f t="shared" si="5"/>
        <v>2.4038886433937421</v>
      </c>
      <c r="N31" s="33">
        <f t="shared" si="6"/>
        <v>0.25958293674828781</v>
      </c>
    </row>
    <row r="32" spans="1:14" s="23" customFormat="1" ht="12">
      <c r="A32" s="128"/>
      <c r="B32" s="31" t="s">
        <v>17</v>
      </c>
      <c r="C32" s="81">
        <v>651.88099999999997</v>
      </c>
      <c r="D32" s="33">
        <f t="shared" si="7"/>
        <v>5.062857294637447</v>
      </c>
      <c r="E32" s="81">
        <v>758.18499999999995</v>
      </c>
      <c r="F32" s="33">
        <f t="shared" si="8"/>
        <v>5.7476309505209544</v>
      </c>
      <c r="G32" s="81">
        <v>762.64300000000003</v>
      </c>
      <c r="H32" s="27">
        <f t="shared" si="9"/>
        <v>5.6318928827994288</v>
      </c>
      <c r="I32" s="81">
        <v>763.81500000000005</v>
      </c>
      <c r="J32" s="27">
        <f t="shared" si="10"/>
        <v>5.4931201064600144</v>
      </c>
      <c r="K32" s="81">
        <v>766.34500000000003</v>
      </c>
      <c r="L32" s="27">
        <f t="shared" si="11"/>
        <v>5.4192340751725192</v>
      </c>
      <c r="M32" s="33">
        <f t="shared" si="5"/>
        <v>17.559033013694233</v>
      </c>
      <c r="N32" s="33">
        <f t="shared" si="6"/>
        <v>0.33123203917178046</v>
      </c>
    </row>
    <row r="33" spans="1:14" s="23" customFormat="1" ht="12">
      <c r="A33" s="128"/>
      <c r="B33" s="31" t="s">
        <v>18</v>
      </c>
      <c r="C33" s="81">
        <v>-59.350999999999999</v>
      </c>
      <c r="D33" s="33">
        <f t="shared" si="7"/>
        <v>-0.46095168181620133</v>
      </c>
      <c r="E33" s="81">
        <v>-75.716999999999999</v>
      </c>
      <c r="F33" s="33">
        <f t="shared" si="8"/>
        <v>-0.57399364624807281</v>
      </c>
      <c r="G33" s="81">
        <v>-76.662999999999997</v>
      </c>
      <c r="H33" s="27">
        <f t="shared" si="9"/>
        <v>-0.56613356980140461</v>
      </c>
      <c r="I33" s="81">
        <v>-76.771000000000001</v>
      </c>
      <c r="J33" s="27">
        <f t="shared" si="10"/>
        <v>-0.55211317359968282</v>
      </c>
      <c r="K33" s="81">
        <v>-77.975999999999999</v>
      </c>
      <c r="L33" s="27">
        <f t="shared" si="11"/>
        <v>-0.55140986924381619</v>
      </c>
      <c r="M33" s="33">
        <f>IF(C33=0,"-",IF(C33&lt;0,-(K33/C33*100-100),K33/C33*100-100))</f>
        <v>-31.381105625852967</v>
      </c>
      <c r="N33" s="34" t="s">
        <v>0</v>
      </c>
    </row>
    <row r="34" spans="1:14" s="23" customFormat="1" ht="12">
      <c r="A34" s="128"/>
      <c r="B34" s="31" t="s">
        <v>19</v>
      </c>
      <c r="C34" s="81">
        <v>129.98500000000001</v>
      </c>
      <c r="D34" s="33">
        <f t="shared" si="7"/>
        <v>1.0095331900200324</v>
      </c>
      <c r="E34" s="81">
        <v>92.022999999999996</v>
      </c>
      <c r="F34" s="33">
        <f t="shared" si="8"/>
        <v>0.69760578613371382</v>
      </c>
      <c r="G34" s="81">
        <v>145</v>
      </c>
      <c r="H34" s="27">
        <f t="shared" si="9"/>
        <v>1.0707820933332073</v>
      </c>
      <c r="I34" s="81">
        <v>191.68899999999999</v>
      </c>
      <c r="J34" s="27">
        <f t="shared" si="10"/>
        <v>1.3785677161187113</v>
      </c>
      <c r="K34" s="81">
        <v>159.828</v>
      </c>
      <c r="L34" s="27">
        <f t="shared" si="11"/>
        <v>1.130229000993904</v>
      </c>
      <c r="M34" s="33">
        <v>0.2</v>
      </c>
      <c r="N34" s="34" t="s">
        <v>0</v>
      </c>
    </row>
    <row r="35" spans="1:14" s="3" customFormat="1" ht="12">
      <c r="A35" s="29" t="s">
        <v>11</v>
      </c>
      <c r="B35" s="29"/>
      <c r="C35" s="80">
        <v>12875.753000000001</v>
      </c>
      <c r="D35" s="30">
        <f t="shared" si="7"/>
        <v>100</v>
      </c>
      <c r="E35" s="80">
        <v>13191.261</v>
      </c>
      <c r="F35" s="30">
        <f t="shared" si="8"/>
        <v>100</v>
      </c>
      <c r="G35" s="80">
        <f>G18+G19+G23+G26+G29</f>
        <v>13541.504000000001</v>
      </c>
      <c r="H35" s="30">
        <f t="shared" si="9"/>
        <v>100</v>
      </c>
      <c r="I35" s="80">
        <v>13904.939</v>
      </c>
      <c r="J35" s="30">
        <f t="shared" si="10"/>
        <v>100</v>
      </c>
      <c r="K35" s="80">
        <v>14141.205</v>
      </c>
      <c r="L35" s="30">
        <f t="shared" si="11"/>
        <v>100</v>
      </c>
      <c r="M35" s="30">
        <f t="shared" si="5"/>
        <v>9.8281785927393912</v>
      </c>
      <c r="N35" s="30">
        <f t="shared" si="6"/>
        <v>1.6991516467637808</v>
      </c>
    </row>
    <row r="36" spans="1:14">
      <c r="A36" s="76" t="s">
        <v>160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</row>
  </sheetData>
  <mergeCells count="18">
    <mergeCell ref="A17:N17"/>
    <mergeCell ref="A30:A34"/>
    <mergeCell ref="E4:F4"/>
    <mergeCell ref="A27:A28"/>
    <mergeCell ref="A12:B12"/>
    <mergeCell ref="A13:A15"/>
    <mergeCell ref="A20:A22"/>
    <mergeCell ref="A24:A25"/>
    <mergeCell ref="A3:B5"/>
    <mergeCell ref="M3:N3"/>
    <mergeCell ref="M5:N5"/>
    <mergeCell ref="C4:D4"/>
    <mergeCell ref="G4:H4"/>
    <mergeCell ref="K4:L4"/>
    <mergeCell ref="I4:J4"/>
    <mergeCell ref="C3:D3"/>
    <mergeCell ref="E3:L3"/>
    <mergeCell ref="A6:N6"/>
  </mergeCells>
  <phoneticPr fontId="0" type="noConversion"/>
  <printOptions horizontalCentered="1" verticalCentered="1"/>
  <pageMargins left="0.34" right="0.15748031496062992" top="0.43307086614173229" bottom="0.39" header="0.89" footer="0.19685039370078741"/>
  <pageSetup paperSize="9" scale="95" orientation="landscape" r:id="rId1"/>
  <headerFooter alignWithMargins="0">
    <oddHeader xml:space="preserve">&amp;R&amp;9 </oddHeader>
    <oddFooter>&amp;L&amp;"Times New Roman,Regular"&amp;11 31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zoomScaleNormal="100" workbookViewId="0">
      <selection activeCell="O10" sqref="O10:O11"/>
    </sheetView>
  </sheetViews>
  <sheetFormatPr defaultRowHeight="12.75" customHeight="1"/>
  <cols>
    <col min="1" max="1" width="1" style="5" customWidth="1"/>
    <col min="2" max="2" width="42" style="5" customWidth="1"/>
    <col min="3" max="3" width="10.7109375" style="5" customWidth="1"/>
    <col min="4" max="4" width="7.85546875" style="5" customWidth="1"/>
    <col min="5" max="5" width="10.7109375" style="5" customWidth="1"/>
    <col min="6" max="6" width="7.85546875" style="5" customWidth="1"/>
    <col min="7" max="7" width="10.7109375" style="5" customWidth="1"/>
    <col min="8" max="8" width="7.85546875" style="5" customWidth="1"/>
    <col min="9" max="9" width="10.7109375" style="5" customWidth="1"/>
    <col min="10" max="10" width="7.85546875" style="5" customWidth="1"/>
    <col min="11" max="11" width="10.7109375" style="5" customWidth="1"/>
    <col min="12" max="12" width="7.85546875" style="5" customWidth="1"/>
    <col min="13" max="14" width="11.140625" style="5" customWidth="1"/>
    <col min="15" max="16384" width="9.140625" style="5"/>
  </cols>
  <sheetData>
    <row r="1" spans="1:15" ht="12.95" customHeight="1"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82" t="s">
        <v>71</v>
      </c>
    </row>
    <row r="2" spans="1:15" ht="26.25" customHeight="1">
      <c r="A2" s="15" t="s">
        <v>72</v>
      </c>
      <c r="B2" s="6"/>
      <c r="C2" s="4"/>
      <c r="D2" s="4"/>
      <c r="E2" s="4"/>
      <c r="F2" s="4"/>
      <c r="G2" s="4"/>
    </row>
    <row r="3" spans="1:15" s="19" customFormat="1" ht="12.75" customHeight="1">
      <c r="A3" s="21"/>
      <c r="B3" s="21"/>
      <c r="C3" s="11"/>
      <c r="D3" s="11"/>
      <c r="E3" s="11"/>
      <c r="F3" s="11"/>
      <c r="G3" s="11"/>
      <c r="H3" s="22"/>
      <c r="I3" s="22"/>
      <c r="J3" s="22"/>
      <c r="K3" s="22"/>
      <c r="L3" s="20"/>
      <c r="M3" s="20"/>
      <c r="N3" s="20"/>
    </row>
    <row r="4" spans="1:15" ht="12.75" customHeight="1">
      <c r="A4" s="136" t="s">
        <v>70</v>
      </c>
      <c r="B4" s="136"/>
      <c r="C4" s="140">
        <v>2011</v>
      </c>
      <c r="D4" s="140"/>
      <c r="E4" s="133">
        <v>2012</v>
      </c>
      <c r="F4" s="134"/>
      <c r="G4" s="134"/>
      <c r="H4" s="134"/>
      <c r="I4" s="134"/>
      <c r="J4" s="134"/>
      <c r="K4" s="134"/>
      <c r="L4" s="135"/>
      <c r="M4" s="131" t="s">
        <v>173</v>
      </c>
      <c r="N4" s="132"/>
    </row>
    <row r="5" spans="1:15" s="6" customFormat="1" ht="12.75" customHeight="1">
      <c r="A5" s="136"/>
      <c r="B5" s="136"/>
      <c r="C5" s="121" t="s">
        <v>166</v>
      </c>
      <c r="D5" s="121"/>
      <c r="E5" s="121" t="s">
        <v>167</v>
      </c>
      <c r="F5" s="121"/>
      <c r="G5" s="121" t="s">
        <v>168</v>
      </c>
      <c r="H5" s="121"/>
      <c r="I5" s="121" t="s">
        <v>169</v>
      </c>
      <c r="J5" s="121"/>
      <c r="K5" s="121" t="s">
        <v>172</v>
      </c>
      <c r="L5" s="121"/>
      <c r="M5" s="24" t="s">
        <v>174</v>
      </c>
      <c r="N5" s="24" t="s">
        <v>175</v>
      </c>
    </row>
    <row r="6" spans="1:15" s="10" customFormat="1" ht="12.75" customHeight="1">
      <c r="A6" s="136"/>
      <c r="B6" s="136"/>
      <c r="C6" s="54" t="s">
        <v>14</v>
      </c>
      <c r="D6" s="54" t="s">
        <v>1</v>
      </c>
      <c r="E6" s="54" t="s">
        <v>14</v>
      </c>
      <c r="F6" s="54" t="s">
        <v>1</v>
      </c>
      <c r="G6" s="54" t="s">
        <v>14</v>
      </c>
      <c r="H6" s="54" t="s">
        <v>1</v>
      </c>
      <c r="I6" s="54" t="s">
        <v>14</v>
      </c>
      <c r="J6" s="54" t="s">
        <v>1</v>
      </c>
      <c r="K6" s="54" t="s">
        <v>14</v>
      </c>
      <c r="L6" s="54" t="s">
        <v>1</v>
      </c>
      <c r="M6" s="121" t="s">
        <v>1</v>
      </c>
      <c r="N6" s="121"/>
    </row>
    <row r="7" spans="1:15" s="10" customFormat="1" ht="12.75" customHeight="1">
      <c r="A7" s="125" t="s">
        <v>156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7"/>
    </row>
    <row r="8" spans="1:15" s="3" customFormat="1" ht="12.75" customHeight="1">
      <c r="A8" s="25" t="s">
        <v>43</v>
      </c>
      <c r="B8" s="25"/>
      <c r="C8" s="79">
        <v>5962.2269999999999</v>
      </c>
      <c r="D8" s="33">
        <f t="shared" ref="D8:D13" si="0">C8/$C$13*100</f>
        <v>65.018726795975795</v>
      </c>
      <c r="E8" s="79">
        <v>5967.0940000000001</v>
      </c>
      <c r="F8" s="33">
        <f t="shared" ref="F8:F13" si="1">E8/$E$13*100</f>
        <v>65.213122898735008</v>
      </c>
      <c r="G8" s="79">
        <v>6550.1639999999998</v>
      </c>
      <c r="H8" s="27">
        <f t="shared" ref="H8:H13" si="2">G8/$G$13*100</f>
        <v>66.041416307909444</v>
      </c>
      <c r="I8" s="79">
        <v>6671.6319999999996</v>
      </c>
      <c r="J8" s="120">
        <f t="shared" ref="J8:J13" si="3">I8/$I$13*100</f>
        <v>65.171348461956342</v>
      </c>
      <c r="K8" s="79">
        <v>6555.6679999999997</v>
      </c>
      <c r="L8" s="27">
        <f t="shared" ref="L8:L13" si="4">K8/$K$13*100</f>
        <v>63.979789326408806</v>
      </c>
      <c r="M8" s="34">
        <f>IF(C8=0,"-",K8/C8*100-100)</f>
        <v>9.953344614353</v>
      </c>
      <c r="N8" s="33">
        <f>IF(I8=0,"-",K8/I8*100-100)</f>
        <v>-1.7381654143993472</v>
      </c>
    </row>
    <row r="9" spans="1:15" s="3" customFormat="1" ht="12.75" customHeight="1">
      <c r="A9" s="25" t="s">
        <v>44</v>
      </c>
      <c r="B9" s="25"/>
      <c r="C9" s="79">
        <v>2461.3310000000001</v>
      </c>
      <c r="D9" s="33">
        <f t="shared" si="0"/>
        <v>26.841079322116702</v>
      </c>
      <c r="E9" s="79">
        <v>2471.1770000000001</v>
      </c>
      <c r="F9" s="33">
        <f t="shared" si="1"/>
        <v>27.006976830853898</v>
      </c>
      <c r="G9" s="79">
        <v>2653.6190000000001</v>
      </c>
      <c r="H9" s="27">
        <f t="shared" si="2"/>
        <v>26.754865542538838</v>
      </c>
      <c r="I9" s="79">
        <v>2854.6950000000002</v>
      </c>
      <c r="J9" s="120">
        <f t="shared" si="3"/>
        <v>27.885878986971175</v>
      </c>
      <c r="K9" s="79">
        <v>3001.73</v>
      </c>
      <c r="L9" s="27">
        <f t="shared" si="4"/>
        <v>29.295268310530844</v>
      </c>
      <c r="M9" s="34">
        <f>IF(C9=0,"-",K9/C9*100-100)</f>
        <v>21.955559817025815</v>
      </c>
      <c r="N9" s="33">
        <f>IF(I9=0,"-",K9/I9*100-100)</f>
        <v>5.150637808942804</v>
      </c>
    </row>
    <row r="10" spans="1:15" s="3" customFormat="1" ht="12.75" customHeight="1">
      <c r="A10" s="25" t="s">
        <v>45</v>
      </c>
      <c r="B10" s="25"/>
      <c r="C10" s="83">
        <v>350.34699999999998</v>
      </c>
      <c r="D10" s="33">
        <f t="shared" si="0"/>
        <v>3.8205717220746087</v>
      </c>
      <c r="E10" s="83">
        <v>335.303</v>
      </c>
      <c r="F10" s="33">
        <f t="shared" si="1"/>
        <v>3.6644563915558468</v>
      </c>
      <c r="G10" s="83">
        <v>311.74400000000003</v>
      </c>
      <c r="H10" s="27">
        <f t="shared" si="2"/>
        <v>3.1431297423229281</v>
      </c>
      <c r="I10" s="83">
        <v>314.44799999999998</v>
      </c>
      <c r="J10" s="120">
        <f t="shared" si="3"/>
        <v>3.0716622531286566</v>
      </c>
      <c r="K10" s="83">
        <v>223.12100000000001</v>
      </c>
      <c r="L10" s="27">
        <f t="shared" si="4"/>
        <v>2.1775408050404108</v>
      </c>
      <c r="M10" s="34">
        <f t="shared" ref="M10:M15" si="5">IF(C10=0,"-",K10/C10*100-100)</f>
        <v>-36.314282696869093</v>
      </c>
      <c r="N10" s="33">
        <f t="shared" ref="N10:N15" si="6">IF(I10=0,"-",K10/I10*100-100)</f>
        <v>-29.043593853355702</v>
      </c>
      <c r="O10" s="100"/>
    </row>
    <row r="11" spans="1:15" s="3" customFormat="1" ht="12.75" customHeight="1">
      <c r="A11" s="25" t="s">
        <v>46</v>
      </c>
      <c r="B11" s="25"/>
      <c r="C11" s="79">
        <v>162.46299999999999</v>
      </c>
      <c r="D11" s="33">
        <f t="shared" si="0"/>
        <v>1.7716764912598284</v>
      </c>
      <c r="E11" s="79">
        <v>152.654</v>
      </c>
      <c r="F11" s="33">
        <f t="shared" si="1"/>
        <v>1.6683236535210428</v>
      </c>
      <c r="G11" s="79">
        <v>171.31399999999999</v>
      </c>
      <c r="H11" s="27">
        <f t="shared" si="2"/>
        <v>1.7272573928489725</v>
      </c>
      <c r="I11" s="79">
        <v>148.68299999999999</v>
      </c>
      <c r="J11" s="120">
        <f t="shared" si="3"/>
        <v>1.4523989937348243</v>
      </c>
      <c r="K11" s="79">
        <v>118.922</v>
      </c>
      <c r="L11" s="27">
        <f t="shared" si="4"/>
        <v>1.1606146782105482</v>
      </c>
      <c r="M11" s="34">
        <f t="shared" si="5"/>
        <v>-26.800563820685312</v>
      </c>
      <c r="N11" s="33">
        <f t="shared" si="6"/>
        <v>-20.016410753078702</v>
      </c>
      <c r="O11" s="101"/>
    </row>
    <row r="12" spans="1:15" s="3" customFormat="1" ht="12.75" customHeight="1">
      <c r="A12" s="25" t="s">
        <v>47</v>
      </c>
      <c r="B12" s="25"/>
      <c r="C12" s="79">
        <v>233.64699999999999</v>
      </c>
      <c r="D12" s="33">
        <f t="shared" si="0"/>
        <v>2.5479456685730608</v>
      </c>
      <c r="E12" s="79">
        <v>223.91499999999999</v>
      </c>
      <c r="F12" s="33">
        <f t="shared" si="1"/>
        <v>2.4471202253341828</v>
      </c>
      <c r="G12" s="79">
        <v>231.42599999999999</v>
      </c>
      <c r="H12" s="27">
        <f t="shared" si="2"/>
        <v>2.3333310143798305</v>
      </c>
      <c r="I12" s="79">
        <v>247.60499999999999</v>
      </c>
      <c r="J12" s="120">
        <f t="shared" si="3"/>
        <v>2.4187113042090296</v>
      </c>
      <c r="K12" s="79">
        <v>347.02600000000001</v>
      </c>
      <c r="L12" s="27">
        <f t="shared" si="4"/>
        <v>3.3867868798094025</v>
      </c>
      <c r="M12" s="34">
        <f t="shared" si="5"/>
        <v>48.525767503969661</v>
      </c>
      <c r="N12" s="33">
        <f t="shared" si="6"/>
        <v>40.15306637588094</v>
      </c>
    </row>
    <row r="13" spans="1:15" s="3" customFormat="1" ht="12.75" customHeight="1">
      <c r="A13" s="29" t="s">
        <v>82</v>
      </c>
      <c r="B13" s="29"/>
      <c r="C13" s="80">
        <f>C8+C9+C10+C11+C12</f>
        <v>9170.0150000000012</v>
      </c>
      <c r="D13" s="30">
        <f t="shared" si="0"/>
        <v>100</v>
      </c>
      <c r="E13" s="80">
        <f>E8+E9+E10+E11+E12</f>
        <v>9150.1430000000018</v>
      </c>
      <c r="F13" s="30">
        <f t="shared" si="1"/>
        <v>100</v>
      </c>
      <c r="G13" s="80">
        <f>G8+G9+G10+G11+G12</f>
        <v>9918.2669999999998</v>
      </c>
      <c r="H13" s="30">
        <f t="shared" si="2"/>
        <v>100</v>
      </c>
      <c r="I13" s="80">
        <f>I8+I9+I10+I11+I12</f>
        <v>10237.062999999998</v>
      </c>
      <c r="J13" s="30">
        <f t="shared" si="3"/>
        <v>100</v>
      </c>
      <c r="K13" s="80">
        <f>K8+K9+K10+K11+K12</f>
        <v>10246.466999999999</v>
      </c>
      <c r="L13" s="30">
        <f t="shared" si="4"/>
        <v>100</v>
      </c>
      <c r="M13" s="56">
        <f t="shared" si="5"/>
        <v>11.73882485470304</v>
      </c>
      <c r="N13" s="57">
        <f t="shared" si="6"/>
        <v>9.1862285110494213E-2</v>
      </c>
      <c r="O13" s="74"/>
    </row>
    <row r="14" spans="1:15" s="23" customFormat="1" ht="12.75" customHeight="1">
      <c r="A14" s="25" t="s">
        <v>154</v>
      </c>
      <c r="B14" s="25"/>
      <c r="C14" s="79">
        <v>640.048</v>
      </c>
      <c r="D14" s="33">
        <f>C14/C13*100</f>
        <v>6.9797922904160998</v>
      </c>
      <c r="E14" s="79">
        <v>630.77300000000002</v>
      </c>
      <c r="F14" s="33">
        <f>E14/E13*100</f>
        <v>6.8935862532421606</v>
      </c>
      <c r="G14" s="79">
        <v>675.33699999999999</v>
      </c>
      <c r="H14" s="33">
        <f>G14/G13*100</f>
        <v>6.8090221809919012</v>
      </c>
      <c r="I14" s="79">
        <v>725.99900000000002</v>
      </c>
      <c r="J14" s="33">
        <f>I14/I13*100</f>
        <v>7.0918680484822669</v>
      </c>
      <c r="K14" s="79">
        <v>812.78899999999999</v>
      </c>
      <c r="L14" s="33">
        <f>K14/K13*100</f>
        <v>7.9323829374554178</v>
      </c>
      <c r="M14" s="34">
        <f t="shared" si="5"/>
        <v>26.988757093217998</v>
      </c>
      <c r="N14" s="33">
        <f t="shared" si="6"/>
        <v>11.954561920884174</v>
      </c>
    </row>
    <row r="15" spans="1:15" s="23" customFormat="1" ht="12.75" customHeight="1">
      <c r="A15" s="61" t="s">
        <v>81</v>
      </c>
      <c r="B15" s="61"/>
      <c r="C15" s="84">
        <f>C13-C14</f>
        <v>8529.9670000000006</v>
      </c>
      <c r="D15" s="62" t="s">
        <v>0</v>
      </c>
      <c r="E15" s="84">
        <f>E13-E14</f>
        <v>8519.3700000000026</v>
      </c>
      <c r="F15" s="62" t="s">
        <v>0</v>
      </c>
      <c r="G15" s="84">
        <f>G13-G14</f>
        <v>9242.93</v>
      </c>
      <c r="H15" s="62" t="s">
        <v>0</v>
      </c>
      <c r="I15" s="84">
        <f>I13-I14</f>
        <v>9511.0639999999985</v>
      </c>
      <c r="J15" s="62" t="s">
        <v>0</v>
      </c>
      <c r="K15" s="84">
        <f>K13-K14</f>
        <v>9433.6779999999981</v>
      </c>
      <c r="L15" s="62" t="s">
        <v>0</v>
      </c>
      <c r="M15" s="34">
        <f t="shared" si="5"/>
        <v>10.594542745593245</v>
      </c>
      <c r="N15" s="33">
        <f t="shared" si="6"/>
        <v>-0.81364188065604992</v>
      </c>
    </row>
    <row r="16" spans="1:15" s="4" customFormat="1" ht="12.75" customHeight="1">
      <c r="A16" s="137" t="s">
        <v>162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9"/>
    </row>
    <row r="17" spans="1:20" s="3" customFormat="1" ht="12.75" customHeight="1">
      <c r="A17" s="29" t="s">
        <v>15</v>
      </c>
      <c r="B17" s="29"/>
      <c r="C17" s="80">
        <f>C18+C19+C20+C21</f>
        <v>9170.1229999999996</v>
      </c>
      <c r="D17" s="30">
        <f>D18+D19+D20+D21</f>
        <v>100</v>
      </c>
      <c r="E17" s="80">
        <f>E18+E19+E20+E21</f>
        <v>9150.2489999999998</v>
      </c>
      <c r="F17" s="30">
        <f t="shared" ref="F17:L17" si="7">F18+F19+F20+F21</f>
        <v>100</v>
      </c>
      <c r="G17" s="80">
        <f>G18+G19+G20+G21</f>
        <v>9918.3739999999998</v>
      </c>
      <c r="H17" s="30">
        <f t="shared" si="7"/>
        <v>100</v>
      </c>
      <c r="I17" s="80">
        <f>I18+I19+I20+I21</f>
        <v>10237.169</v>
      </c>
      <c r="J17" s="30">
        <f t="shared" si="7"/>
        <v>100</v>
      </c>
      <c r="K17" s="80">
        <f>K18+K19+K20+K21</f>
        <v>10246.053</v>
      </c>
      <c r="L17" s="63">
        <f t="shared" si="7"/>
        <v>100</v>
      </c>
      <c r="M17" s="30">
        <f>IF(C17=0,"-",K17/C17*100-100)</f>
        <v>11.732994203022145</v>
      </c>
      <c r="N17" s="30">
        <f>IF(I17=0,"-",K17/I17*100-100)</f>
        <v>8.6781804618055958E-2</v>
      </c>
      <c r="O17" s="74"/>
      <c r="P17" s="74"/>
      <c r="S17" s="114"/>
      <c r="T17" s="114"/>
    </row>
    <row r="18" spans="1:20" s="3" customFormat="1" ht="12.75" customHeight="1">
      <c r="A18" s="129"/>
      <c r="B18" s="25" t="s">
        <v>40</v>
      </c>
      <c r="C18" s="85">
        <v>52.018999999999998</v>
      </c>
      <c r="D18" s="33">
        <f>C18/$C$17*100</f>
        <v>0.56726610973484215</v>
      </c>
      <c r="E18" s="85">
        <v>54.039000000000001</v>
      </c>
      <c r="F18" s="34">
        <f>E18/$E$17*100</f>
        <v>0.59057409257387428</v>
      </c>
      <c r="G18" s="85">
        <v>162.499</v>
      </c>
      <c r="H18" s="34">
        <f>G18/$G$17*100</f>
        <v>1.6383633043077426</v>
      </c>
      <c r="I18" s="85">
        <v>158.21299999999999</v>
      </c>
      <c r="J18" s="34">
        <f>I18/$I$17*100</f>
        <v>1.5454760979329343</v>
      </c>
      <c r="K18" s="85">
        <v>175.327</v>
      </c>
      <c r="L18" s="34">
        <f>K18/$K$17*100</f>
        <v>1.7111662412833506</v>
      </c>
      <c r="M18" s="33">
        <f>IF(C18=0,"-",K18/C18*100-100)</f>
        <v>237.04415694265555</v>
      </c>
      <c r="N18" s="33">
        <f>IF(I18=0,"-",K18/I18*100-100)</f>
        <v>10.817063073198781</v>
      </c>
      <c r="O18" s="100"/>
      <c r="P18" s="74"/>
      <c r="Q18" s="100"/>
      <c r="R18" s="117"/>
      <c r="S18" s="115"/>
      <c r="T18" s="115"/>
    </row>
    <row r="19" spans="1:20" s="3" customFormat="1" ht="12.75" customHeight="1">
      <c r="A19" s="129"/>
      <c r="B19" s="25" t="s">
        <v>41</v>
      </c>
      <c r="C19" s="85">
        <v>1829.5139999999999</v>
      </c>
      <c r="D19" s="33">
        <f>C19/$C$17*100</f>
        <v>19.950812001104019</v>
      </c>
      <c r="E19" s="85">
        <v>1625.8630000000001</v>
      </c>
      <c r="F19" s="34">
        <f>E19/$E$17*100</f>
        <v>17.768510998990301</v>
      </c>
      <c r="G19" s="85">
        <v>1861.7809999999999</v>
      </c>
      <c r="H19" s="34">
        <f>G19/$G$17*100</f>
        <v>18.77103041284791</v>
      </c>
      <c r="I19" s="85">
        <v>1901.03</v>
      </c>
      <c r="J19" s="34">
        <f>I19/$I$17*100</f>
        <v>18.569880012726177</v>
      </c>
      <c r="K19" s="85">
        <v>1679.7560000000001</v>
      </c>
      <c r="L19" s="34">
        <f>K19/$K$17*100</f>
        <v>16.394176372111289</v>
      </c>
      <c r="M19" s="33">
        <f>IF(C19=0,"-",K19/C19*100-100)</f>
        <v>-8.1856711673154621</v>
      </c>
      <c r="N19" s="33">
        <f>IF(I19=0,"-",K19/I19*100-100)</f>
        <v>-11.639690062755449</v>
      </c>
      <c r="O19" s="100"/>
      <c r="P19" s="75"/>
      <c r="Q19" s="116"/>
      <c r="R19" s="118"/>
      <c r="S19" s="115"/>
      <c r="T19" s="115"/>
    </row>
    <row r="20" spans="1:20" s="3" customFormat="1" ht="12.75" customHeight="1">
      <c r="A20" s="129"/>
      <c r="B20" s="25" t="s">
        <v>42</v>
      </c>
      <c r="C20" s="85">
        <v>3767.7829999999999</v>
      </c>
      <c r="D20" s="33">
        <f>C20/$C$17*100</f>
        <v>41.087595008267613</v>
      </c>
      <c r="E20" s="85">
        <v>3929.9879999999998</v>
      </c>
      <c r="F20" s="34">
        <f>E20/$E$17*100</f>
        <v>42.949519734380999</v>
      </c>
      <c r="G20" s="85">
        <v>4229.4440000000004</v>
      </c>
      <c r="H20" s="34">
        <f>G20/$G$17*100</f>
        <v>42.642513783005164</v>
      </c>
      <c r="I20" s="85">
        <v>4419.665</v>
      </c>
      <c r="J20" s="34">
        <f>I20/$I$17*100</f>
        <v>43.172726756782076</v>
      </c>
      <c r="K20" s="85">
        <v>4539.97</v>
      </c>
      <c r="L20" s="34">
        <f>K20/$K$17*100</f>
        <v>44.309452625318258</v>
      </c>
      <c r="M20" s="33">
        <f>IF(C20=0,"-",K20/C20*100-100)</f>
        <v>20.494465843707047</v>
      </c>
      <c r="N20" s="33">
        <f>IF(I20=0,"-",K20/I20*100-100)</f>
        <v>2.7220388875627464</v>
      </c>
      <c r="O20" s="100"/>
      <c r="Q20" s="100"/>
      <c r="R20" s="117"/>
    </row>
    <row r="21" spans="1:20" s="3" customFormat="1" ht="12.75" customHeight="1">
      <c r="A21" s="129"/>
      <c r="B21" s="25" t="s">
        <v>55</v>
      </c>
      <c r="C21" s="85">
        <v>3520.8069999999998</v>
      </c>
      <c r="D21" s="33">
        <f>C21/$C$17*100</f>
        <v>38.394326880893523</v>
      </c>
      <c r="E21" s="85">
        <v>3540.3589999999999</v>
      </c>
      <c r="F21" s="34">
        <f>E21/$E$17*100</f>
        <v>38.691395174054826</v>
      </c>
      <c r="G21" s="85">
        <v>3664.65</v>
      </c>
      <c r="H21" s="34">
        <f>G21/$G$17*100</f>
        <v>36.948092499839191</v>
      </c>
      <c r="I21" s="85">
        <v>3758.261</v>
      </c>
      <c r="J21" s="34">
        <f>I21/$I$17*100</f>
        <v>36.71191713255881</v>
      </c>
      <c r="K21" s="85">
        <v>3851</v>
      </c>
      <c r="L21" s="34">
        <f>K21/$K$17*100</f>
        <v>37.585204761287102</v>
      </c>
      <c r="M21" s="33">
        <f>IF(C21=0,"-",K21/C21*100-100)</f>
        <v>9.3783328651641682</v>
      </c>
      <c r="N21" s="33">
        <f>IF(I21=0,"-",K21/I21*100-100)</f>
        <v>2.4676040328226208</v>
      </c>
      <c r="O21" s="100"/>
      <c r="P21" s="103"/>
      <c r="Q21" s="100"/>
      <c r="R21" s="117"/>
    </row>
    <row r="22" spans="1:20" s="4" customFormat="1" ht="12.75" customHeight="1">
      <c r="A22" s="137" t="s">
        <v>163</v>
      </c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9"/>
      <c r="P22" s="75"/>
      <c r="R22" s="116"/>
    </row>
    <row r="23" spans="1:20" s="3" customFormat="1" ht="12.75" customHeight="1">
      <c r="A23" s="29" t="s">
        <v>75</v>
      </c>
      <c r="B23" s="29"/>
      <c r="C23" s="80">
        <f>C24+C25+C26+C27</f>
        <v>8866.4380000000001</v>
      </c>
      <c r="D23" s="30">
        <f>D24+D25+D26+D27</f>
        <v>100</v>
      </c>
      <c r="E23" s="80">
        <f>E24+E25+E26+E27</f>
        <v>9180.4259999999995</v>
      </c>
      <c r="F23" s="30">
        <f t="shared" ref="F23:L23" si="8">F24+F25+F26+F27</f>
        <v>100</v>
      </c>
      <c r="G23" s="80">
        <f>G24+G25+G26+G27</f>
        <v>9348.9480000000003</v>
      </c>
      <c r="H23" s="30">
        <f t="shared" si="8"/>
        <v>99.999999999999986</v>
      </c>
      <c r="I23" s="80">
        <f>I24+I25+I26+I27</f>
        <v>9682.5249999999996</v>
      </c>
      <c r="J23" s="30">
        <f t="shared" si="8"/>
        <v>100</v>
      </c>
      <c r="K23" s="80">
        <f>K24+K25+K26+K27</f>
        <v>9920.3679999999986</v>
      </c>
      <c r="L23" s="63">
        <f t="shared" si="8"/>
        <v>100.00000000000001</v>
      </c>
      <c r="M23" s="30">
        <f>IF(C23=0,"-",K23/C23*100-100)</f>
        <v>11.886735124071237</v>
      </c>
      <c r="N23" s="30">
        <f>IF(I23=0,"-",K23/I23*100-100)</f>
        <v>2.4564150363670478</v>
      </c>
    </row>
    <row r="24" spans="1:20" s="3" customFormat="1" ht="12.75" customHeight="1">
      <c r="A24" s="129"/>
      <c r="B24" s="25" t="s">
        <v>40</v>
      </c>
      <c r="C24" s="81">
        <v>2089.3229999999999</v>
      </c>
      <c r="D24" s="27">
        <f>C24/$C$23*100</f>
        <v>23.5644009465808</v>
      </c>
      <c r="E24" s="81">
        <v>2283.6979999999999</v>
      </c>
      <c r="F24" s="27">
        <f>E24/$E$23*100</f>
        <v>24.875730167641457</v>
      </c>
      <c r="G24" s="81">
        <v>2566.0300000000002</v>
      </c>
      <c r="H24" s="27">
        <f>G24/$G$23*100</f>
        <v>27.447259306608618</v>
      </c>
      <c r="I24" s="81">
        <v>2891.4769999999999</v>
      </c>
      <c r="J24" s="27">
        <f>I24/$I$23*100</f>
        <v>29.862840529717193</v>
      </c>
      <c r="K24" s="81">
        <v>2916.4580000000001</v>
      </c>
      <c r="L24" s="26">
        <f>K24/$K$23*100</f>
        <v>29.398687629329885</v>
      </c>
      <c r="M24" s="26">
        <f>IF(C24=0,"-",K24/C24*100-100)</f>
        <v>39.588661016032489</v>
      </c>
      <c r="N24" s="26">
        <f>IF(I24=0,"-",K24/I24*100-100)</f>
        <v>0.86395292094663034</v>
      </c>
      <c r="O24" s="115"/>
      <c r="P24" s="115"/>
    </row>
    <row r="25" spans="1:20" s="3" customFormat="1" ht="12.75" customHeight="1">
      <c r="A25" s="129"/>
      <c r="B25" s="25" t="s">
        <v>41</v>
      </c>
      <c r="C25" s="81">
        <v>2546.5619999999999</v>
      </c>
      <c r="D25" s="27">
        <f>C25/$C$23*100</f>
        <v>28.721364769031261</v>
      </c>
      <c r="E25" s="81">
        <v>2505.3449999999998</v>
      </c>
      <c r="F25" s="27">
        <f>E25/$E$23*100</f>
        <v>27.290073467178971</v>
      </c>
      <c r="G25" s="81">
        <v>2474.5520000000001</v>
      </c>
      <c r="H25" s="27">
        <f>G25/$G$23*100</f>
        <v>26.468774882478758</v>
      </c>
      <c r="I25" s="81">
        <v>3877.5439999999999</v>
      </c>
      <c r="J25" s="27">
        <f>I25/$I$23*100</f>
        <v>40.046826628384643</v>
      </c>
      <c r="K25" s="81">
        <v>4179.9949999999999</v>
      </c>
      <c r="L25" s="26">
        <f>K25/$K$23*100</f>
        <v>42.135483280458956</v>
      </c>
      <c r="M25" s="26">
        <f>IF(C25=0,"-",K25/C25*100-100)</f>
        <v>64.142675497396084</v>
      </c>
      <c r="N25" s="26">
        <f>IF(I25=0,"-",K25/I25*100-100)</f>
        <v>7.8000662274883155</v>
      </c>
      <c r="O25" s="115"/>
      <c r="P25" s="115"/>
    </row>
    <row r="26" spans="1:20" s="3" customFormat="1" ht="12.75" customHeight="1">
      <c r="A26" s="129"/>
      <c r="B26" s="25" t="s">
        <v>48</v>
      </c>
      <c r="C26" s="81">
        <v>3633.4749999999999</v>
      </c>
      <c r="D26" s="27">
        <f>C26/$C$23*100</f>
        <v>40.98009820854778</v>
      </c>
      <c r="E26" s="81">
        <v>3787.4409999999998</v>
      </c>
      <c r="F26" s="27">
        <f>E26/$E$23*100</f>
        <v>41.255612756967928</v>
      </c>
      <c r="G26" s="81">
        <v>3639.8559999999998</v>
      </c>
      <c r="H26" s="27">
        <f>G26/$G$23*100</f>
        <v>38.933321695660297</v>
      </c>
      <c r="I26" s="81">
        <v>2276.6770000000001</v>
      </c>
      <c r="J26" s="27">
        <f>I26/$I$23*100</f>
        <v>23.513257130758767</v>
      </c>
      <c r="K26" s="81">
        <v>2108.4720000000002</v>
      </c>
      <c r="L26" s="26">
        <f>K26/$K$23*100</f>
        <v>21.253969610804766</v>
      </c>
      <c r="M26" s="26">
        <f>IF(C26=0,"-",K26/C26*100-100)</f>
        <v>-41.970923152078917</v>
      </c>
      <c r="N26" s="26">
        <f>IF(I26=0,"-",K26/I26*100-100)</f>
        <v>-7.3881802293430212</v>
      </c>
      <c r="O26" s="115"/>
      <c r="P26" s="115"/>
    </row>
    <row r="27" spans="1:20" s="6" customFormat="1" ht="12.75" customHeight="1">
      <c r="A27" s="129"/>
      <c r="B27" s="36" t="s">
        <v>55</v>
      </c>
      <c r="C27" s="86">
        <v>597.07799999999997</v>
      </c>
      <c r="D27" s="27">
        <f>C27/$C$23*100</f>
        <v>6.7341360758401514</v>
      </c>
      <c r="E27" s="86">
        <v>603.94200000000001</v>
      </c>
      <c r="F27" s="27">
        <f>E27/$E$23*100</f>
        <v>6.5785836082116456</v>
      </c>
      <c r="G27" s="86">
        <v>668.51</v>
      </c>
      <c r="H27" s="27">
        <f>G27/$G$23*100</f>
        <v>7.1506441152523248</v>
      </c>
      <c r="I27" s="86">
        <v>636.827</v>
      </c>
      <c r="J27" s="27">
        <f>I27/$I$23*100</f>
        <v>6.5770757111393978</v>
      </c>
      <c r="K27" s="86">
        <v>715.44299999999998</v>
      </c>
      <c r="L27" s="26">
        <f>K27/$K$23*100</f>
        <v>7.2118594794064101</v>
      </c>
      <c r="M27" s="26">
        <f>IF(C27=0,"-",K27/C27*100-100)</f>
        <v>19.824043089847549</v>
      </c>
      <c r="N27" s="26">
        <f>IF(I27=0,"-",K27/I27*100-100)</f>
        <v>12.344953967089964</v>
      </c>
      <c r="O27" s="115"/>
      <c r="P27" s="115"/>
    </row>
    <row r="28" spans="1:20" ht="12.75" customHeight="1">
      <c r="A28" s="73" t="s">
        <v>160</v>
      </c>
      <c r="B28" s="6"/>
      <c r="C28" s="87"/>
    </row>
    <row r="29" spans="1:20" ht="12.75" customHeight="1">
      <c r="A29" s="6"/>
      <c r="B29" s="6"/>
      <c r="I29"/>
    </row>
    <row r="30" spans="1:20" ht="12.75" customHeight="1">
      <c r="A30" s="6"/>
      <c r="B30" s="6"/>
      <c r="I30"/>
    </row>
  </sheetData>
  <mergeCells count="15">
    <mergeCell ref="E4:L4"/>
    <mergeCell ref="A24:A27"/>
    <mergeCell ref="A18:A21"/>
    <mergeCell ref="M4:N4"/>
    <mergeCell ref="A7:N7"/>
    <mergeCell ref="A4:B6"/>
    <mergeCell ref="A16:N16"/>
    <mergeCell ref="A22:N22"/>
    <mergeCell ref="G5:H5"/>
    <mergeCell ref="C5:D5"/>
    <mergeCell ref="K5:L5"/>
    <mergeCell ref="E5:F5"/>
    <mergeCell ref="M6:N6"/>
    <mergeCell ref="I5:J5"/>
    <mergeCell ref="C4:D4"/>
  </mergeCells>
  <phoneticPr fontId="0" type="noConversion"/>
  <printOptions horizontalCentered="1" verticalCentered="1"/>
  <pageMargins left="0.4" right="0.47" top="0.76" bottom="0.59055118110236227" header="0.33" footer="0.39370078740157483"/>
  <pageSetup paperSize="9" scale="97" orientation="landscape" r:id="rId1"/>
  <headerFooter alignWithMargins="0">
    <oddHeader xml:space="preserve">&amp;C
</oddHeader>
    <oddFooter>&amp;L&amp;"Times New Roman,Regular"&amp;11 32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6"/>
  <dimension ref="A1:Q43"/>
  <sheetViews>
    <sheetView topLeftCell="A4" zoomScaleNormal="100" workbookViewId="0">
      <selection activeCell="M50" sqref="M50"/>
    </sheetView>
  </sheetViews>
  <sheetFormatPr defaultRowHeight="12.75" customHeight="1"/>
  <cols>
    <col min="1" max="1" width="1.28515625" style="5" customWidth="1"/>
    <col min="2" max="2" width="51.5703125" style="5" customWidth="1"/>
    <col min="3" max="5" width="8.7109375" style="5" customWidth="1"/>
    <col min="6" max="6" width="9.42578125" style="5" customWidth="1"/>
    <col min="7" max="7" width="8.7109375" style="5" customWidth="1"/>
    <col min="8" max="8" width="12" style="5" customWidth="1"/>
    <col min="9" max="16384" width="9.140625" style="5"/>
  </cols>
  <sheetData>
    <row r="1" spans="1:8" ht="12.75" customHeight="1">
      <c r="G1" s="12"/>
      <c r="H1" s="82" t="s">
        <v>73</v>
      </c>
    </row>
    <row r="2" spans="1:8" ht="25.5" customHeight="1">
      <c r="A2" s="59" t="s">
        <v>74</v>
      </c>
      <c r="B2" s="64"/>
      <c r="C2" s="64"/>
      <c r="D2" s="64"/>
      <c r="E2" s="64"/>
      <c r="F2" s="64"/>
      <c r="G2" s="64"/>
    </row>
    <row r="3" spans="1:8" ht="23.25" customHeight="1">
      <c r="A3" s="143" t="s">
        <v>164</v>
      </c>
      <c r="B3" s="143"/>
      <c r="C3" s="112">
        <v>2011</v>
      </c>
      <c r="D3" s="122">
        <v>2012</v>
      </c>
      <c r="E3" s="123"/>
      <c r="F3" s="123"/>
      <c r="G3" s="124"/>
      <c r="H3" s="141" t="s">
        <v>176</v>
      </c>
    </row>
    <row r="4" spans="1:8" ht="12.75" customHeight="1">
      <c r="A4" s="143"/>
      <c r="B4" s="143"/>
      <c r="C4" s="112" t="s">
        <v>166</v>
      </c>
      <c r="D4" s="112" t="s">
        <v>167</v>
      </c>
      <c r="E4" s="112" t="s">
        <v>168</v>
      </c>
      <c r="F4" s="112" t="s">
        <v>169</v>
      </c>
      <c r="G4" s="112" t="s">
        <v>172</v>
      </c>
      <c r="H4" s="141"/>
    </row>
    <row r="5" spans="1:8" ht="12.75" customHeight="1">
      <c r="A5" s="143"/>
      <c r="B5" s="143"/>
      <c r="C5" s="121" t="s">
        <v>14</v>
      </c>
      <c r="D5" s="121"/>
      <c r="E5" s="121"/>
      <c r="F5" s="121"/>
      <c r="G5" s="121"/>
      <c r="H5" s="65" t="s">
        <v>1</v>
      </c>
    </row>
    <row r="6" spans="1:8" s="1" customFormat="1" ht="12.75" customHeight="1">
      <c r="A6" s="25" t="s">
        <v>30</v>
      </c>
      <c r="B6" s="25"/>
      <c r="C6" s="81">
        <v>1176.9949999999999</v>
      </c>
      <c r="D6" s="81">
        <f>D7+D8+D9</f>
        <v>292.952</v>
      </c>
      <c r="E6" s="81">
        <f>E7+E8+E9</f>
        <v>595.76</v>
      </c>
      <c r="F6" s="81">
        <f>F7+F8+F9</f>
        <v>907.28100000000006</v>
      </c>
      <c r="G6" s="81">
        <v>1230.221</v>
      </c>
      <c r="H6" s="66">
        <f>(G6/C6*100)-100</f>
        <v>4.5221942319211337</v>
      </c>
    </row>
    <row r="7" spans="1:8" s="1" customFormat="1" ht="12.75" customHeight="1">
      <c r="A7" s="129"/>
      <c r="B7" s="25" t="s">
        <v>147</v>
      </c>
      <c r="C7" s="79">
        <v>81.36</v>
      </c>
      <c r="D7" s="79">
        <v>21.087</v>
      </c>
      <c r="E7" s="79">
        <v>43.822000000000003</v>
      </c>
      <c r="F7" s="79">
        <v>63.061</v>
      </c>
      <c r="G7" s="79">
        <v>81.010999999999996</v>
      </c>
      <c r="H7" s="66">
        <f t="shared" ref="H7:H30" si="0">(G7/C7*100)-100</f>
        <v>-0.42895771878073674</v>
      </c>
    </row>
    <row r="8" spans="1:8" s="1" customFormat="1" ht="12.75" customHeight="1">
      <c r="A8" s="129"/>
      <c r="B8" s="25" t="s">
        <v>60</v>
      </c>
      <c r="C8" s="81">
        <v>1095.635</v>
      </c>
      <c r="D8" s="81">
        <v>271.61799999999999</v>
      </c>
      <c r="E8" s="81">
        <v>551.68600000000004</v>
      </c>
      <c r="F8" s="81">
        <v>843.89700000000005</v>
      </c>
      <c r="G8" s="81">
        <v>1148.8409999999999</v>
      </c>
      <c r="H8" s="66">
        <f t="shared" si="0"/>
        <v>4.856179293286516</v>
      </c>
    </row>
    <row r="9" spans="1:8" s="1" customFormat="1" ht="12.75" customHeight="1">
      <c r="A9" s="129"/>
      <c r="B9" s="28" t="s">
        <v>31</v>
      </c>
      <c r="C9" s="81">
        <v>0</v>
      </c>
      <c r="D9" s="81">
        <v>0.247</v>
      </c>
      <c r="E9" s="81">
        <v>0.252</v>
      </c>
      <c r="F9" s="81">
        <v>0.32300000000000001</v>
      </c>
      <c r="G9" s="81">
        <v>0</v>
      </c>
      <c r="H9" s="67" t="s">
        <v>0</v>
      </c>
    </row>
    <row r="10" spans="1:8" s="1" customFormat="1" ht="12.75" customHeight="1">
      <c r="A10" s="25" t="s">
        <v>20</v>
      </c>
      <c r="B10" s="25"/>
      <c r="C10" s="81">
        <v>350.93699999999995</v>
      </c>
      <c r="D10" s="81">
        <v>82.646999999999991</v>
      </c>
      <c r="E10" s="81">
        <f>E11+E12+E13</f>
        <v>163.52900000000002</v>
      </c>
      <c r="F10" s="81">
        <f>F11+F12+F13</f>
        <v>243.66800000000001</v>
      </c>
      <c r="G10" s="81">
        <v>322.43099999999998</v>
      </c>
      <c r="H10" s="67">
        <f t="shared" si="0"/>
        <v>-8.1228254643995825</v>
      </c>
    </row>
    <row r="11" spans="1:8" s="1" customFormat="1" ht="12.75" customHeight="1">
      <c r="A11" s="129"/>
      <c r="B11" s="25" t="s">
        <v>148</v>
      </c>
      <c r="C11" s="81">
        <v>27.995999999999999</v>
      </c>
      <c r="D11" s="81">
        <v>5.681</v>
      </c>
      <c r="E11" s="81">
        <v>11.478</v>
      </c>
      <c r="F11" s="81">
        <v>17.335999999999999</v>
      </c>
      <c r="G11" s="81">
        <v>22.527999999999999</v>
      </c>
      <c r="H11" s="67">
        <f t="shared" si="0"/>
        <v>-19.531361623089012</v>
      </c>
    </row>
    <row r="12" spans="1:8" s="1" customFormat="1" ht="12.75" customHeight="1">
      <c r="A12" s="129"/>
      <c r="B12" s="25" t="s">
        <v>61</v>
      </c>
      <c r="C12" s="81">
        <v>318.40499999999997</v>
      </c>
      <c r="D12" s="81">
        <v>75.138999999999996</v>
      </c>
      <c r="E12" s="81">
        <v>148.32300000000001</v>
      </c>
      <c r="F12" s="81">
        <v>220.66399999999999</v>
      </c>
      <c r="G12" s="81">
        <v>292.27100000000002</v>
      </c>
      <c r="H12" s="67">
        <f t="shared" si="0"/>
        <v>-8.2077856817574997</v>
      </c>
    </row>
    <row r="13" spans="1:8" s="1" customFormat="1" ht="12.75" customHeight="1">
      <c r="A13" s="129"/>
      <c r="B13" s="25" t="s">
        <v>153</v>
      </c>
      <c r="C13" s="81">
        <v>4.5359999999999996</v>
      </c>
      <c r="D13" s="81">
        <v>1.827</v>
      </c>
      <c r="E13" s="81">
        <v>3.7280000000000002</v>
      </c>
      <c r="F13" s="81">
        <v>5.6680000000000001</v>
      </c>
      <c r="G13" s="81">
        <v>7.6319999999999997</v>
      </c>
      <c r="H13" s="67">
        <f>IF(C13=0,"-",IF(C13&lt;0,-(G13/C13*100-100),G13/C13*100-100))</f>
        <v>68.253968253968253</v>
      </c>
    </row>
    <row r="14" spans="1:8" s="1" customFormat="1" ht="12.75" customHeight="1">
      <c r="A14" s="29" t="s">
        <v>32</v>
      </c>
      <c r="B14" s="29"/>
      <c r="C14" s="80">
        <f>C6-C10</f>
        <v>826.05799999999999</v>
      </c>
      <c r="D14" s="80">
        <f>D6-D10</f>
        <v>210.30500000000001</v>
      </c>
      <c r="E14" s="80">
        <f>E6-E10</f>
        <v>432.23099999999999</v>
      </c>
      <c r="F14" s="80">
        <f>F6-F10</f>
        <v>663.61300000000006</v>
      </c>
      <c r="G14" s="80">
        <f>G6-G10</f>
        <v>907.79</v>
      </c>
      <c r="H14" s="68">
        <f t="shared" si="0"/>
        <v>9.8942205026765606</v>
      </c>
    </row>
    <row r="15" spans="1:8" s="8" customFormat="1" ht="12.75" customHeight="1">
      <c r="A15" s="31" t="s">
        <v>33</v>
      </c>
      <c r="B15" s="32"/>
      <c r="C15" s="81">
        <v>107.97</v>
      </c>
      <c r="D15" s="81">
        <v>25.777000000000001</v>
      </c>
      <c r="E15" s="81">
        <v>60.186</v>
      </c>
      <c r="F15" s="81">
        <v>90.540999999999997</v>
      </c>
      <c r="G15" s="81">
        <v>118.66800000000001</v>
      </c>
      <c r="H15" s="67">
        <f t="shared" si="0"/>
        <v>9.9083078632953772</v>
      </c>
    </row>
    <row r="16" spans="1:8" s="8" customFormat="1" ht="12.75" customHeight="1">
      <c r="A16" s="31" t="s">
        <v>21</v>
      </c>
      <c r="B16" s="32"/>
      <c r="C16" s="81">
        <v>14.574</v>
      </c>
      <c r="D16" s="81">
        <v>3.081</v>
      </c>
      <c r="E16" s="81">
        <v>6.4640000000000004</v>
      </c>
      <c r="F16" s="81">
        <v>9.9540000000000006</v>
      </c>
      <c r="G16" s="81">
        <v>13.081</v>
      </c>
      <c r="H16" s="67">
        <f t="shared" si="0"/>
        <v>-10.244270618910392</v>
      </c>
    </row>
    <row r="17" spans="1:17" s="8" customFormat="1" ht="12.75" customHeight="1">
      <c r="A17" s="25" t="s">
        <v>56</v>
      </c>
      <c r="B17" s="25"/>
      <c r="C17" s="81">
        <v>15.829000000000001</v>
      </c>
      <c r="D17" s="81">
        <v>4.13</v>
      </c>
      <c r="E17" s="81">
        <v>12.087</v>
      </c>
      <c r="F17" s="81">
        <v>17.826000000000001</v>
      </c>
      <c r="G17" s="81">
        <v>23.027999999999999</v>
      </c>
      <c r="H17" s="67">
        <f t="shared" si="0"/>
        <v>45.479815528460421</v>
      </c>
    </row>
    <row r="18" spans="1:17" s="8" customFormat="1" ht="12.75" customHeight="1">
      <c r="A18" s="25" t="s">
        <v>57</v>
      </c>
      <c r="B18" s="25"/>
      <c r="C18" s="81">
        <v>-0.64400000000000002</v>
      </c>
      <c r="D18" s="81">
        <v>-2.3530000000000002</v>
      </c>
      <c r="E18" s="81">
        <v>0.19900000000000001</v>
      </c>
      <c r="F18" s="81">
        <v>-2.6030000000000002</v>
      </c>
      <c r="G18" s="81">
        <v>-5.8019999999999996</v>
      </c>
      <c r="H18" s="67">
        <f t="shared" si="0"/>
        <v>800.93167701863342</v>
      </c>
    </row>
    <row r="19" spans="1:17" s="8" customFormat="1" ht="12.75" customHeight="1">
      <c r="A19" s="29" t="s">
        <v>23</v>
      </c>
      <c r="B19" s="29"/>
      <c r="C19" s="80">
        <f t="shared" ref="C19:G19" si="1">C14+C15-C16+C17+C18</f>
        <v>934.63900000000001</v>
      </c>
      <c r="D19" s="80">
        <f t="shared" si="1"/>
        <v>234.77799999999999</v>
      </c>
      <c r="E19" s="80">
        <f t="shared" si="1"/>
        <v>498.23899999999998</v>
      </c>
      <c r="F19" s="80">
        <f t="shared" si="1"/>
        <v>759.42300000000012</v>
      </c>
      <c r="G19" s="80">
        <f t="shared" si="1"/>
        <v>1030.6030000000001</v>
      </c>
      <c r="H19" s="68">
        <f t="shared" ref="H19" si="2">(G19/C19*100)-100</f>
        <v>10.26749365262954</v>
      </c>
    </row>
    <row r="20" spans="1:17" s="8" customFormat="1" ht="12.75" customHeight="1">
      <c r="A20" s="31" t="s">
        <v>34</v>
      </c>
      <c r="B20" s="31"/>
      <c r="C20" s="81">
        <v>14.065</v>
      </c>
      <c r="D20" s="81">
        <v>0.86699999999999999</v>
      </c>
      <c r="E20" s="81">
        <v>2.42</v>
      </c>
      <c r="F20" s="81">
        <v>4.1459999999999999</v>
      </c>
      <c r="G20" s="81">
        <v>7.34</v>
      </c>
      <c r="H20" s="67">
        <f t="shared" si="0"/>
        <v>-47.813722004976889</v>
      </c>
    </row>
    <row r="21" spans="1:17" s="8" customFormat="1" ht="12.75" customHeight="1">
      <c r="A21" s="31" t="s">
        <v>22</v>
      </c>
      <c r="B21" s="32"/>
      <c r="C21" s="81">
        <v>43.512</v>
      </c>
      <c r="D21" s="81">
        <v>11.621</v>
      </c>
      <c r="E21" s="81">
        <v>23.202999999999999</v>
      </c>
      <c r="F21" s="81">
        <v>36.987000000000002</v>
      </c>
      <c r="G21" s="81">
        <v>50.628999999999998</v>
      </c>
      <c r="H21" s="67">
        <f t="shared" si="0"/>
        <v>16.35640742783599</v>
      </c>
    </row>
    <row r="22" spans="1:17" s="1" customFormat="1" ht="12.75" customHeight="1">
      <c r="A22" s="25" t="s">
        <v>24</v>
      </c>
      <c r="B22" s="25"/>
      <c r="C22" s="81">
        <v>558.22299999999996</v>
      </c>
      <c r="D22" s="81">
        <v>128.16399999999999</v>
      </c>
      <c r="E22" s="81">
        <f>E23+E24+E25</f>
        <v>274.87599999999998</v>
      </c>
      <c r="F22" s="81">
        <f>F23+F24+F25</f>
        <v>408.38200000000001</v>
      </c>
      <c r="G22" s="81">
        <f>G23+G24+G25</f>
        <v>569.28099999999995</v>
      </c>
      <c r="H22" s="67">
        <f t="shared" si="0"/>
        <v>1.9809287686103971</v>
      </c>
    </row>
    <row r="23" spans="1:17" s="1" customFormat="1" ht="12.75" customHeight="1">
      <c r="A23" s="129"/>
      <c r="B23" s="25" t="s">
        <v>35</v>
      </c>
      <c r="C23" s="81">
        <v>89.463999999999999</v>
      </c>
      <c r="D23" s="81">
        <v>19.201000000000001</v>
      </c>
      <c r="E23" s="81">
        <v>43.579000000000001</v>
      </c>
      <c r="F23" s="81">
        <v>65.152000000000001</v>
      </c>
      <c r="G23" s="81">
        <v>90.78</v>
      </c>
      <c r="H23" s="67">
        <f t="shared" si="0"/>
        <v>1.4709827416614587</v>
      </c>
    </row>
    <row r="24" spans="1:17" s="1" customFormat="1" ht="12.75" customHeight="1">
      <c r="A24" s="129"/>
      <c r="B24" s="25" t="s">
        <v>36</v>
      </c>
      <c r="C24" s="81">
        <v>266.01799999999997</v>
      </c>
      <c r="D24" s="81">
        <v>58.886000000000003</v>
      </c>
      <c r="E24" s="81">
        <v>131.55199999999999</v>
      </c>
      <c r="F24" s="81">
        <v>199.61699999999999</v>
      </c>
      <c r="G24" s="81">
        <v>274.096</v>
      </c>
      <c r="H24" s="67">
        <f t="shared" si="0"/>
        <v>3.0366366185746898</v>
      </c>
    </row>
    <row r="25" spans="1:17" s="1" customFormat="1" ht="12.75" customHeight="1">
      <c r="A25" s="129"/>
      <c r="B25" s="25" t="s">
        <v>37</v>
      </c>
      <c r="C25" s="81">
        <v>202.74100000000001</v>
      </c>
      <c r="D25" s="81">
        <v>50.076999999999998</v>
      </c>
      <c r="E25" s="81">
        <v>99.745000000000005</v>
      </c>
      <c r="F25" s="81">
        <v>143.613</v>
      </c>
      <c r="G25" s="81">
        <v>204.405</v>
      </c>
      <c r="H25" s="67">
        <f t="shared" si="0"/>
        <v>0.82075159933117448</v>
      </c>
    </row>
    <row r="26" spans="1:17" s="1" customFormat="1" ht="12.75" customHeight="1">
      <c r="A26" s="58" t="s">
        <v>27</v>
      </c>
      <c r="B26" s="35"/>
      <c r="C26" s="81">
        <v>8.4589999999999996</v>
      </c>
      <c r="D26" s="81">
        <v>3.9089999999999998</v>
      </c>
      <c r="E26" s="81">
        <v>8.1280000000000001</v>
      </c>
      <c r="F26" s="81">
        <v>12.988</v>
      </c>
      <c r="G26" s="81">
        <v>18.841000000000001</v>
      </c>
      <c r="H26" s="67">
        <f t="shared" si="0"/>
        <v>122.7331835914411</v>
      </c>
    </row>
    <row r="27" spans="1:17" s="8" customFormat="1" ht="12.75" customHeight="1">
      <c r="A27" s="31" t="s">
        <v>80</v>
      </c>
      <c r="B27" s="32"/>
      <c r="C27" s="79">
        <v>197.44499999999999</v>
      </c>
      <c r="D27" s="79">
        <v>-2.3730000000000002</v>
      </c>
      <c r="E27" s="79">
        <v>44.122999999999998</v>
      </c>
      <c r="F27" s="79">
        <v>106.117</v>
      </c>
      <c r="G27" s="79">
        <v>227.73599999999999</v>
      </c>
      <c r="H27" s="26">
        <f>IF(C27=0,"-",IF(C27&lt;0,-(G27/C27*100-100),G27/C27*100-100))</f>
        <v>15.341487502848892</v>
      </c>
    </row>
    <row r="28" spans="1:17" s="1" customFormat="1" ht="12.75" customHeight="1">
      <c r="A28" s="69" t="s">
        <v>67</v>
      </c>
      <c r="B28" s="29"/>
      <c r="C28" s="80">
        <f t="shared" ref="C28:F28" si="3">C19+C20-C21-C22-C26-C27</f>
        <v>141.06500000000005</v>
      </c>
      <c r="D28" s="80">
        <f t="shared" si="3"/>
        <v>94.323999999999984</v>
      </c>
      <c r="E28" s="80">
        <f t="shared" si="3"/>
        <v>150.32900000000006</v>
      </c>
      <c r="F28" s="80">
        <f t="shared" si="3"/>
        <v>199.09500000000008</v>
      </c>
      <c r="G28" s="80">
        <f t="shared" ref="G28" si="4">G19+G20-G21-G22-G26-G27</f>
        <v>171.45600000000002</v>
      </c>
      <c r="H28" s="68">
        <f t="shared" si="0"/>
        <v>21.543969092262387</v>
      </c>
    </row>
    <row r="29" spans="1:17" s="1" customFormat="1" ht="12.75" customHeight="1">
      <c r="A29" s="25" t="s">
        <v>68</v>
      </c>
      <c r="B29" s="25"/>
      <c r="C29" s="81">
        <v>10.869</v>
      </c>
      <c r="D29" s="81">
        <v>2.5019999999999998</v>
      </c>
      <c r="E29" s="81">
        <v>4.9980000000000002</v>
      </c>
      <c r="F29" s="81">
        <v>7.399</v>
      </c>
      <c r="G29" s="81">
        <v>11.632999999999999</v>
      </c>
      <c r="H29" s="66">
        <f t="shared" si="0"/>
        <v>7.0291655166068665</v>
      </c>
    </row>
    <row r="30" spans="1:17" s="1" customFormat="1" ht="12.75" customHeight="1">
      <c r="A30" s="29" t="s">
        <v>19</v>
      </c>
      <c r="B30" s="29"/>
      <c r="C30" s="80">
        <f>C28-C29</f>
        <v>130.19600000000005</v>
      </c>
      <c r="D30" s="80">
        <f>D28-D29</f>
        <v>91.821999999999989</v>
      </c>
      <c r="E30" s="80">
        <f>E28-E29</f>
        <v>145.33100000000007</v>
      </c>
      <c r="F30" s="80">
        <f>F28-F29</f>
        <v>191.69600000000008</v>
      </c>
      <c r="G30" s="80">
        <f>G28-G29</f>
        <v>159.82300000000001</v>
      </c>
      <c r="H30" s="70">
        <f t="shared" si="0"/>
        <v>22.755691419091178</v>
      </c>
    </row>
    <row r="31" spans="1:17" s="1" customFormat="1" ht="12.75" customHeight="1">
      <c r="A31" s="78" t="s">
        <v>160</v>
      </c>
      <c r="B31" s="77"/>
      <c r="C31" s="77"/>
      <c r="D31" s="77"/>
      <c r="E31" s="77"/>
      <c r="F31" s="77"/>
      <c r="G31" s="77"/>
      <c r="H31" s="77"/>
      <c r="I31" s="45"/>
      <c r="J31" s="45"/>
      <c r="K31" s="45"/>
      <c r="L31" s="45"/>
      <c r="M31" s="45"/>
      <c r="N31" s="45"/>
      <c r="O31" s="45"/>
      <c r="P31" s="45"/>
      <c r="Q31" s="45"/>
    </row>
    <row r="32" spans="1:17" s="18" customFormat="1" ht="11.25">
      <c r="A32" s="17" t="s">
        <v>170</v>
      </c>
      <c r="B32" s="17"/>
      <c r="C32" s="20"/>
      <c r="D32" s="20"/>
      <c r="E32" s="20"/>
      <c r="F32" s="20"/>
      <c r="G32" s="20"/>
      <c r="I32" s="17"/>
      <c r="J32" s="17"/>
      <c r="K32" s="17"/>
      <c r="L32" s="17"/>
      <c r="M32" s="17"/>
      <c r="N32" s="17"/>
      <c r="O32" s="17"/>
      <c r="P32" s="17"/>
      <c r="Q32" s="17"/>
    </row>
    <row r="33" spans="1:17" s="18" customFormat="1" ht="11.25">
      <c r="A33" s="17"/>
      <c r="B33" s="17"/>
      <c r="C33" s="20"/>
      <c r="D33" s="20"/>
      <c r="E33" s="20"/>
      <c r="F33" s="20"/>
      <c r="G33" s="20"/>
      <c r="I33" s="17"/>
      <c r="J33" s="17"/>
      <c r="K33" s="17"/>
      <c r="L33" s="17"/>
      <c r="M33" s="17"/>
      <c r="N33" s="17"/>
      <c r="O33" s="17"/>
      <c r="P33" s="17"/>
      <c r="Q33" s="17"/>
    </row>
    <row r="34" spans="1:17" ht="12.75" customHeight="1">
      <c r="A34" s="136" t="s">
        <v>171</v>
      </c>
      <c r="B34" s="136"/>
      <c r="C34" s="113">
        <v>2011</v>
      </c>
      <c r="D34" s="131">
        <v>2012</v>
      </c>
      <c r="E34" s="142"/>
      <c r="F34" s="142"/>
      <c r="G34" s="132"/>
      <c r="I34" s="50"/>
      <c r="J34" s="50"/>
      <c r="K34" s="50"/>
      <c r="L34" s="50"/>
      <c r="M34" s="50"/>
      <c r="N34" s="50"/>
      <c r="O34" s="50"/>
      <c r="P34" s="50"/>
      <c r="Q34" s="50"/>
    </row>
    <row r="35" spans="1:17" ht="12.75" customHeight="1">
      <c r="A35" s="136"/>
      <c r="B35" s="136"/>
      <c r="C35" s="112" t="s">
        <v>166</v>
      </c>
      <c r="D35" s="112" t="s">
        <v>167</v>
      </c>
      <c r="E35" s="112" t="s">
        <v>168</v>
      </c>
      <c r="F35" s="112" t="s">
        <v>169</v>
      </c>
      <c r="G35" s="112" t="s">
        <v>172</v>
      </c>
      <c r="I35" s="50"/>
      <c r="J35" s="50"/>
      <c r="K35" s="50"/>
      <c r="L35" s="50"/>
      <c r="M35" s="50"/>
      <c r="N35" s="50"/>
      <c r="O35" s="50"/>
      <c r="P35" s="50"/>
      <c r="Q35" s="50"/>
    </row>
    <row r="36" spans="1:17">
      <c r="A36" s="136"/>
      <c r="B36" s="136"/>
      <c r="C36" s="121" t="s">
        <v>1</v>
      </c>
      <c r="D36" s="121"/>
      <c r="E36" s="121"/>
      <c r="F36" s="121"/>
      <c r="G36" s="121"/>
      <c r="I36" s="50"/>
      <c r="J36" s="50"/>
      <c r="K36" s="50"/>
      <c r="L36" s="50"/>
      <c r="M36" s="50"/>
      <c r="N36" s="50"/>
      <c r="O36" s="50"/>
      <c r="P36" s="50"/>
      <c r="Q36" s="50"/>
    </row>
    <row r="37" spans="1:17" s="1" customFormat="1" ht="13.5">
      <c r="A37" s="25" t="s">
        <v>78</v>
      </c>
      <c r="B37" s="25"/>
      <c r="C37" s="42">
        <v>5.21</v>
      </c>
      <c r="D37" s="42">
        <v>14</v>
      </c>
      <c r="E37" s="42">
        <v>10.91</v>
      </c>
      <c r="F37" s="42">
        <v>9.4600000000000009</v>
      </c>
      <c r="G37" s="42">
        <v>5.84</v>
      </c>
      <c r="I37" s="45"/>
      <c r="J37" s="45"/>
      <c r="K37" s="45"/>
      <c r="L37" s="45"/>
      <c r="M37" s="45"/>
      <c r="N37" s="45"/>
      <c r="O37" s="45"/>
      <c r="P37" s="45"/>
      <c r="Q37" s="45"/>
    </row>
    <row r="38" spans="1:17" s="1" customFormat="1" ht="13.5">
      <c r="A38" s="25" t="s">
        <v>79</v>
      </c>
      <c r="B38" s="25"/>
      <c r="C38" s="42">
        <v>1.06</v>
      </c>
      <c r="D38" s="42">
        <v>2.82</v>
      </c>
      <c r="E38" s="42">
        <v>2.2000000000000002</v>
      </c>
      <c r="F38" s="42">
        <v>1.91</v>
      </c>
      <c r="G38" s="42">
        <v>1.18</v>
      </c>
      <c r="I38" s="45"/>
      <c r="J38" s="45"/>
      <c r="K38" s="45"/>
      <c r="L38" s="45"/>
      <c r="M38" s="45"/>
      <c r="N38" s="45"/>
      <c r="O38" s="45"/>
      <c r="P38" s="45"/>
      <c r="Q38" s="45"/>
    </row>
    <row r="39" spans="1:17" s="1" customFormat="1" ht="13.5">
      <c r="A39" s="25" t="s">
        <v>158</v>
      </c>
      <c r="B39" s="25"/>
      <c r="C39" s="33">
        <v>20.145899744824753</v>
      </c>
      <c r="D39" s="33">
        <v>20.2</v>
      </c>
      <c r="E39" s="33">
        <v>20.100000000000001</v>
      </c>
      <c r="F39" s="33">
        <v>20.2</v>
      </c>
      <c r="G39" s="33">
        <v>20.100000000000001</v>
      </c>
      <c r="I39" s="45"/>
      <c r="J39" s="45"/>
      <c r="K39" s="45"/>
      <c r="L39" s="45"/>
      <c r="M39" s="45"/>
      <c r="N39" s="45"/>
      <c r="O39" s="45"/>
      <c r="P39" s="45"/>
      <c r="Q39" s="45"/>
    </row>
    <row r="40" spans="1:17" ht="12.75" customHeight="1">
      <c r="A40" s="41" t="s">
        <v>76</v>
      </c>
      <c r="B40" s="6"/>
      <c r="I40" s="50"/>
      <c r="J40" s="50"/>
      <c r="K40" s="50"/>
      <c r="L40" s="50"/>
      <c r="M40" s="50"/>
      <c r="N40" s="50"/>
      <c r="O40" s="50"/>
      <c r="P40" s="50"/>
      <c r="Q40" s="50"/>
    </row>
    <row r="41" spans="1:17" ht="12.75" customHeight="1">
      <c r="A41" s="41" t="s">
        <v>77</v>
      </c>
      <c r="B41" s="6"/>
      <c r="I41" s="50"/>
      <c r="J41" s="50"/>
      <c r="K41" s="50"/>
      <c r="L41" s="50"/>
      <c r="M41" s="50"/>
      <c r="N41" s="50"/>
      <c r="O41" s="50"/>
      <c r="P41" s="50"/>
      <c r="Q41" s="50"/>
    </row>
    <row r="42" spans="1:17" ht="12.75" customHeight="1">
      <c r="A42" s="72" t="s">
        <v>159</v>
      </c>
      <c r="B42" s="55"/>
      <c r="I42" s="50"/>
      <c r="J42" s="50"/>
      <c r="K42" s="50"/>
      <c r="L42" s="50"/>
      <c r="M42" s="50"/>
      <c r="N42" s="50"/>
      <c r="O42" s="50"/>
      <c r="P42" s="50"/>
      <c r="Q42" s="50"/>
    </row>
    <row r="43" spans="1:17" ht="12.75" customHeight="1">
      <c r="A43" s="6"/>
      <c r="B43" s="6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0">
    <mergeCell ref="A3:B5"/>
    <mergeCell ref="A34:B36"/>
    <mergeCell ref="A7:A9"/>
    <mergeCell ref="A23:A25"/>
    <mergeCell ref="A11:A13"/>
    <mergeCell ref="H3:H4"/>
    <mergeCell ref="C5:G5"/>
    <mergeCell ref="C36:G36"/>
    <mergeCell ref="D3:G3"/>
    <mergeCell ref="D34:G34"/>
  </mergeCells>
  <phoneticPr fontId="0" type="noConversion"/>
  <printOptions horizontalCentered="1"/>
  <pageMargins left="0.57999999999999996" right="0.35" top="0.78740157480314965" bottom="0.78740157480314965" header="0.39370078740157483" footer="0.47244094488188981"/>
  <pageSetup paperSize="9" scale="95" orientation="portrait" r:id="rId1"/>
  <headerFooter alignWithMargins="0">
    <oddFooter>&amp;R&amp;"Times New Roman,Regular"&amp;11 33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T111"/>
  <sheetViews>
    <sheetView zoomScaleNormal="100" workbookViewId="0">
      <selection activeCell="N22" sqref="N22"/>
    </sheetView>
  </sheetViews>
  <sheetFormatPr defaultRowHeight="12.75"/>
  <cols>
    <col min="1" max="1" width="1.5703125" style="1" customWidth="1"/>
    <col min="2" max="2" width="52.5703125" style="1" customWidth="1"/>
    <col min="3" max="3" width="10" style="1" customWidth="1"/>
    <col min="4" max="4" width="8.5703125" style="1" customWidth="1"/>
    <col min="5" max="5" width="10" style="1" customWidth="1"/>
    <col min="6" max="6" width="8.5703125" style="1" customWidth="1"/>
    <col min="7" max="7" width="10" style="1" customWidth="1"/>
    <col min="8" max="8" width="8.5703125" style="1" customWidth="1"/>
    <col min="9" max="9" width="10" style="1" customWidth="1"/>
    <col min="10" max="10" width="8.5703125" style="1" customWidth="1"/>
    <col min="11" max="11" width="10" style="1" customWidth="1"/>
    <col min="12" max="12" width="8.5703125" style="1" customWidth="1"/>
    <col min="13" max="16384" width="9.140625" style="1"/>
  </cols>
  <sheetData>
    <row r="1" spans="1:13">
      <c r="L1" s="82" t="s">
        <v>165</v>
      </c>
    </row>
    <row r="2" spans="1:13" ht="27" customHeight="1">
      <c r="A2" s="71" t="s">
        <v>54</v>
      </c>
      <c r="B2" s="71"/>
      <c r="C2" s="71"/>
      <c r="D2" s="71"/>
      <c r="E2" s="71"/>
      <c r="F2" s="71"/>
      <c r="G2" s="71"/>
      <c r="H2" s="71"/>
      <c r="I2" s="71"/>
      <c r="J2" s="71"/>
    </row>
    <row r="3" spans="1:13" ht="12.75" customHeight="1">
      <c r="A3" s="153" t="s">
        <v>70</v>
      </c>
      <c r="B3" s="154"/>
      <c r="C3" s="129" t="s">
        <v>166</v>
      </c>
      <c r="D3" s="129"/>
      <c r="E3" s="129" t="s">
        <v>167</v>
      </c>
      <c r="F3" s="129"/>
      <c r="G3" s="151" t="s">
        <v>168</v>
      </c>
      <c r="H3" s="152"/>
      <c r="I3" s="151" t="s">
        <v>169</v>
      </c>
      <c r="J3" s="152"/>
      <c r="K3" s="151" t="s">
        <v>172</v>
      </c>
      <c r="L3" s="152"/>
    </row>
    <row r="4" spans="1:13" ht="12.95" customHeight="1" thickBot="1">
      <c r="A4" s="155"/>
      <c r="B4" s="156"/>
      <c r="C4" s="38" t="s">
        <v>14</v>
      </c>
      <c r="D4" s="38" t="s">
        <v>1</v>
      </c>
      <c r="E4" s="38" t="s">
        <v>14</v>
      </c>
      <c r="F4" s="39" t="s">
        <v>1</v>
      </c>
      <c r="G4" s="38" t="s">
        <v>14</v>
      </c>
      <c r="H4" s="38" t="s">
        <v>1</v>
      </c>
      <c r="I4" s="51" t="s">
        <v>14</v>
      </c>
      <c r="J4" s="39" t="s">
        <v>1</v>
      </c>
      <c r="K4" s="38" t="s">
        <v>14</v>
      </c>
      <c r="L4" s="38" t="s">
        <v>1</v>
      </c>
    </row>
    <row r="5" spans="1:13" ht="12.95" customHeight="1" thickTop="1">
      <c r="A5" s="89" t="s">
        <v>49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90"/>
    </row>
    <row r="6" spans="1:13" ht="12" customHeight="1">
      <c r="A6" s="91" t="s">
        <v>30</v>
      </c>
      <c r="B6" s="2"/>
      <c r="C6" s="88">
        <f>C7+C8+C9</f>
        <v>1176.9949999999999</v>
      </c>
      <c r="D6" s="27">
        <f t="shared" ref="D6:D15" si="0">C6/$C$15*100</f>
        <v>72.364598620701528</v>
      </c>
      <c r="E6" s="88">
        <v>292.952</v>
      </c>
      <c r="F6" s="52">
        <f>E6/$E$15*100</f>
        <v>71.057252908245928</v>
      </c>
      <c r="G6" s="88">
        <f>G7+G8+G9</f>
        <v>595.76</v>
      </c>
      <c r="H6" s="14">
        <f t="shared" ref="H6:H15" si="1">G6/$G$15*100</f>
        <v>71.833789709884385</v>
      </c>
      <c r="I6" s="88">
        <f>I7+I8+I9</f>
        <v>907.28100000000006</v>
      </c>
      <c r="J6" s="13">
        <f t="shared" ref="J6:J15" si="2">I6/$I$15*100</f>
        <v>73.568593426285929</v>
      </c>
      <c r="K6" s="88">
        <f>K7+K8+K9</f>
        <v>1229.8519999999999</v>
      </c>
      <c r="L6" s="14">
        <f t="shared" ref="L6:L15" si="3">K6/$K$15*100</f>
        <v>75.086023527343144</v>
      </c>
      <c r="M6" s="9"/>
    </row>
    <row r="7" spans="1:13" ht="12.75" customHeight="1">
      <c r="A7" s="148"/>
      <c r="B7" s="37" t="s">
        <v>147</v>
      </c>
      <c r="C7" s="79">
        <v>81.36</v>
      </c>
      <c r="D7" s="27">
        <f t="shared" si="0"/>
        <v>5.0022164442332189</v>
      </c>
      <c r="E7" s="79">
        <v>21.087</v>
      </c>
      <c r="F7" s="27">
        <f>E7/$E$15*100</f>
        <v>5.1147774791644434</v>
      </c>
      <c r="G7" s="79">
        <v>43.822000000000003</v>
      </c>
      <c r="H7" s="27">
        <f t="shared" si="1"/>
        <v>5.2838396882411605</v>
      </c>
      <c r="I7" s="79">
        <v>63.061</v>
      </c>
      <c r="J7" s="27">
        <f t="shared" si="2"/>
        <v>5.1134202855069342</v>
      </c>
      <c r="K7" s="79">
        <v>81.010999999999996</v>
      </c>
      <c r="L7" s="27">
        <f t="shared" si="3"/>
        <v>4.9459559784214653</v>
      </c>
      <c r="M7" s="9"/>
    </row>
    <row r="8" spans="1:13" ht="12" customHeight="1">
      <c r="A8" s="149"/>
      <c r="B8" s="36" t="s">
        <v>60</v>
      </c>
      <c r="C8" s="81">
        <v>1095.635</v>
      </c>
      <c r="D8" s="27">
        <f t="shared" si="0"/>
        <v>67.362382176468316</v>
      </c>
      <c r="E8" s="81">
        <v>271.61799999999999</v>
      </c>
      <c r="F8" s="27">
        <f>E8/$E$15*100</f>
        <v>65.882564107539608</v>
      </c>
      <c r="G8" s="81">
        <v>551.68600000000004</v>
      </c>
      <c r="H8" s="27">
        <f t="shared" si="1"/>
        <v>66.519565109922254</v>
      </c>
      <c r="I8" s="81">
        <v>843.89700000000005</v>
      </c>
      <c r="J8" s="27">
        <f t="shared" si="2"/>
        <v>68.428982075743264</v>
      </c>
      <c r="K8" s="81">
        <v>1148.8409999999999</v>
      </c>
      <c r="L8" s="27">
        <f t="shared" si="3"/>
        <v>70.140067548921678</v>
      </c>
      <c r="M8" s="9"/>
    </row>
    <row r="9" spans="1:13" ht="12" customHeight="1">
      <c r="A9" s="150"/>
      <c r="B9" s="36" t="s">
        <v>31</v>
      </c>
      <c r="C9" s="81">
        <v>0</v>
      </c>
      <c r="D9" s="27">
        <v>0</v>
      </c>
      <c r="E9" s="81">
        <v>0.247</v>
      </c>
      <c r="F9" s="27">
        <v>0</v>
      </c>
      <c r="G9" s="81">
        <v>0.252</v>
      </c>
      <c r="H9" s="27">
        <v>0</v>
      </c>
      <c r="I9" s="81">
        <v>0.32300000000000001</v>
      </c>
      <c r="J9" s="27">
        <v>0</v>
      </c>
      <c r="K9" s="81">
        <v>0</v>
      </c>
      <c r="L9" s="27">
        <f t="shared" si="3"/>
        <v>0</v>
      </c>
      <c r="M9" s="9"/>
    </row>
    <row r="10" spans="1:13" ht="12" customHeight="1">
      <c r="A10" s="36" t="s">
        <v>33</v>
      </c>
      <c r="B10" s="36"/>
      <c r="C10" s="81">
        <v>107.97</v>
      </c>
      <c r="D10" s="27">
        <f t="shared" si="0"/>
        <v>6.6382658491133313</v>
      </c>
      <c r="E10" s="81">
        <v>25.777000000000001</v>
      </c>
      <c r="F10" s="27">
        <f>E10/$E$15*100</f>
        <v>6.252364920587179</v>
      </c>
      <c r="G10" s="81">
        <v>60.186</v>
      </c>
      <c r="H10" s="27">
        <f t="shared" si="1"/>
        <v>7.2569297493606522</v>
      </c>
      <c r="I10" s="81">
        <v>90.540999999999997</v>
      </c>
      <c r="J10" s="27">
        <f t="shared" si="2"/>
        <v>7.3416879857611415</v>
      </c>
      <c r="K10" s="81">
        <v>118.66800000000001</v>
      </c>
      <c r="L10" s="92">
        <f t="shared" si="3"/>
        <v>7.2450247996854564</v>
      </c>
      <c r="M10" s="9"/>
    </row>
    <row r="11" spans="1:13" ht="12" customHeight="1">
      <c r="A11" s="36" t="s">
        <v>58</v>
      </c>
      <c r="B11" s="36"/>
      <c r="C11" s="81">
        <v>15.829000000000001</v>
      </c>
      <c r="D11" s="27">
        <f t="shared" si="0"/>
        <v>0.97320654001680951</v>
      </c>
      <c r="E11" s="81">
        <v>4.13</v>
      </c>
      <c r="F11" s="27">
        <v>0.28169014084507044</v>
      </c>
      <c r="G11" s="81">
        <v>12.087</v>
      </c>
      <c r="H11" s="27">
        <f t="shared" si="1"/>
        <v>1.4573905871884192</v>
      </c>
      <c r="I11" s="81">
        <v>17.826000000000001</v>
      </c>
      <c r="J11" s="27">
        <f t="shared" si="2"/>
        <v>1.4454548771736353</v>
      </c>
      <c r="K11" s="81">
        <v>23.027999999999999</v>
      </c>
      <c r="L11" s="92">
        <f t="shared" si="3"/>
        <v>1.4059260380823528</v>
      </c>
      <c r="M11" s="9"/>
    </row>
    <row r="12" spans="1:13" ht="12" customHeight="1">
      <c r="A12" s="36" t="s">
        <v>59</v>
      </c>
      <c r="B12" s="36"/>
      <c r="C12" s="81">
        <v>0</v>
      </c>
      <c r="D12" s="27">
        <f t="shared" si="0"/>
        <v>0</v>
      </c>
      <c r="E12" s="81">
        <v>0</v>
      </c>
      <c r="F12" s="27">
        <f>E12/$E$15*100</f>
        <v>0</v>
      </c>
      <c r="G12" s="81">
        <v>0.19900000000000001</v>
      </c>
      <c r="H12" s="27">
        <f t="shared" si="1"/>
        <v>2.3994434255853018E-2</v>
      </c>
      <c r="I12" s="81">
        <v>0</v>
      </c>
      <c r="J12" s="27">
        <f t="shared" si="2"/>
        <v>0</v>
      </c>
      <c r="K12" s="81">
        <v>0</v>
      </c>
      <c r="L12" s="92">
        <f t="shared" si="3"/>
        <v>0</v>
      </c>
      <c r="M12" s="9"/>
    </row>
    <row r="13" spans="1:13" ht="12" customHeight="1">
      <c r="A13" s="36" t="s">
        <v>34</v>
      </c>
      <c r="B13" s="36"/>
      <c r="C13" s="81">
        <v>14.065</v>
      </c>
      <c r="D13" s="27">
        <f t="shared" si="0"/>
        <v>0.86475140472148748</v>
      </c>
      <c r="E13" s="81">
        <v>0.86699999999999999</v>
      </c>
      <c r="F13" s="27">
        <f>E13/$E$15*100</f>
        <v>0.21029601529072756</v>
      </c>
      <c r="G13" s="81">
        <v>2.42</v>
      </c>
      <c r="H13" s="27">
        <f t="shared" si="1"/>
        <v>0.29179161255861458</v>
      </c>
      <c r="I13" s="81">
        <v>4.1459999999999999</v>
      </c>
      <c r="J13" s="27">
        <f t="shared" si="2"/>
        <v>0.33618624036586403</v>
      </c>
      <c r="K13" s="81">
        <v>7.34</v>
      </c>
      <c r="L13" s="92">
        <f t="shared" si="3"/>
        <v>0.44812824038233762</v>
      </c>
      <c r="M13" s="9"/>
    </row>
    <row r="14" spans="1:13" ht="12" customHeight="1">
      <c r="A14" s="36" t="s">
        <v>38</v>
      </c>
      <c r="B14" s="36"/>
      <c r="C14" s="79">
        <v>311.62</v>
      </c>
      <c r="D14" s="27">
        <f t="shared" si="0"/>
        <v>19.159177585446848</v>
      </c>
      <c r="E14" s="79">
        <v>88.55</v>
      </c>
      <c r="F14" s="27">
        <f>E14/$E$15*100</f>
        <v>21.478330050742706</v>
      </c>
      <c r="G14" s="79">
        <v>158.70699999999999</v>
      </c>
      <c r="H14" s="33">
        <f t="shared" si="1"/>
        <v>19.136103906752084</v>
      </c>
      <c r="I14" s="79">
        <v>213.45099999999999</v>
      </c>
      <c r="J14" s="33">
        <f t="shared" si="2"/>
        <v>17.308077470413419</v>
      </c>
      <c r="K14" s="79">
        <v>259.036</v>
      </c>
      <c r="L14" s="92">
        <f t="shared" si="3"/>
        <v>15.814897394506705</v>
      </c>
      <c r="M14" s="9"/>
    </row>
    <row r="15" spans="1:13" ht="12" customHeight="1">
      <c r="A15" s="108" t="s">
        <v>16</v>
      </c>
      <c r="B15" s="109"/>
      <c r="C15" s="110">
        <f>C6+C10+C11+C12+C13+C14</f>
        <v>1626.4789999999998</v>
      </c>
      <c r="D15" s="111">
        <f t="shared" si="0"/>
        <v>100</v>
      </c>
      <c r="E15" s="110">
        <v>412.27600000000001</v>
      </c>
      <c r="F15" s="30">
        <f>E15/$E$15*100</f>
        <v>100</v>
      </c>
      <c r="G15" s="110">
        <f>G6+G10+G11+G12+G13+G14</f>
        <v>829.35899999999992</v>
      </c>
      <c r="H15" s="30">
        <f t="shared" si="1"/>
        <v>100</v>
      </c>
      <c r="I15" s="110">
        <f>I6+I10+I11+I12+I13+I14</f>
        <v>1233.2450000000001</v>
      </c>
      <c r="J15" s="111">
        <f t="shared" si="2"/>
        <v>100</v>
      </c>
      <c r="K15" s="110">
        <f>K6+K10+K11+K12+K13+K14</f>
        <v>1637.924</v>
      </c>
      <c r="L15" s="30">
        <f t="shared" si="3"/>
        <v>100</v>
      </c>
      <c r="M15" s="9"/>
    </row>
    <row r="16" spans="1:13" ht="12.75" customHeight="1" thickBot="1">
      <c r="A16" s="104" t="s">
        <v>25</v>
      </c>
      <c r="B16" s="105"/>
      <c r="C16" s="106"/>
      <c r="D16" s="105"/>
      <c r="E16" s="106"/>
      <c r="F16" s="105"/>
      <c r="G16" s="106"/>
      <c r="H16" s="105"/>
      <c r="I16" s="106"/>
      <c r="J16" s="105"/>
      <c r="K16" s="106"/>
      <c r="L16" s="107"/>
    </row>
    <row r="17" spans="1:12" ht="12" customHeight="1" thickTop="1">
      <c r="A17" s="91" t="s">
        <v>20</v>
      </c>
      <c r="B17" s="2"/>
      <c r="C17" s="81">
        <f>C18+C19+C20</f>
        <v>350.93699999999995</v>
      </c>
      <c r="D17" s="43">
        <f t="shared" ref="D17:D32" si="4">C17/$C$32*100</f>
        <v>23.453918810813192</v>
      </c>
      <c r="E17" s="81">
        <v>82.646999999999991</v>
      </c>
      <c r="F17" s="43">
        <f t="shared" ref="F17:F32" si="5">E17/$E$32*100</f>
        <v>25.790436128516859</v>
      </c>
      <c r="G17" s="81">
        <f>G18+G19+G20</f>
        <v>163.52900000000002</v>
      </c>
      <c r="H17" s="14">
        <f t="shared" ref="H17:H32" si="6">G17/$G$32*100</f>
        <v>23.906769898308255</v>
      </c>
      <c r="I17" s="81">
        <f>I18+I19+I20</f>
        <v>243.66800000000001</v>
      </c>
      <c r="J17" s="13">
        <f t="shared" ref="J17:J32" si="7">I17/$I$32*100</f>
        <v>23.394770673295255</v>
      </c>
      <c r="K17" s="81">
        <f>K18+K19+K20</f>
        <v>322.43100000000004</v>
      </c>
      <c r="L17" s="93">
        <f t="shared" ref="L17:L32" si="8">K17/$K$32*100</f>
        <v>21.808423573018054</v>
      </c>
    </row>
    <row r="18" spans="1:12" ht="12" customHeight="1">
      <c r="A18" s="145"/>
      <c r="B18" s="36" t="s">
        <v>148</v>
      </c>
      <c r="C18" s="81">
        <v>27.995999999999999</v>
      </c>
      <c r="D18" s="27">
        <f t="shared" si="4"/>
        <v>1.8710364282692511</v>
      </c>
      <c r="E18" s="81">
        <v>5.681</v>
      </c>
      <c r="F18" s="27">
        <f t="shared" si="5"/>
        <v>1.7727862795516389</v>
      </c>
      <c r="G18" s="81">
        <v>11.478</v>
      </c>
      <c r="H18" s="27">
        <f t="shared" si="6"/>
        <v>1.6780014853193141</v>
      </c>
      <c r="I18" s="81">
        <v>17.335999999999999</v>
      </c>
      <c r="J18" s="27">
        <f t="shared" si="7"/>
        <v>1.6644440155960016</v>
      </c>
      <c r="K18" s="81">
        <v>22.527999999999999</v>
      </c>
      <c r="L18" s="92">
        <f t="shared" si="8"/>
        <v>1.5237373771534086</v>
      </c>
    </row>
    <row r="19" spans="1:12" ht="12" customHeight="1">
      <c r="A19" s="146"/>
      <c r="B19" s="36" t="s">
        <v>61</v>
      </c>
      <c r="C19" s="81">
        <v>318.40499999999997</v>
      </c>
      <c r="D19" s="27">
        <f t="shared" si="4"/>
        <v>21.279731173848798</v>
      </c>
      <c r="E19" s="81">
        <v>75.138999999999996</v>
      </c>
      <c r="F19" s="27">
        <f t="shared" si="5"/>
        <v>23.447524777192498</v>
      </c>
      <c r="G19" s="81">
        <v>148.32300000000001</v>
      </c>
      <c r="H19" s="27">
        <f t="shared" si="6"/>
        <v>21.683761483448045</v>
      </c>
      <c r="I19" s="81">
        <v>220.66399999999999</v>
      </c>
      <c r="J19" s="27">
        <f t="shared" si="7"/>
        <v>21.186137186056538</v>
      </c>
      <c r="K19" s="81">
        <v>292.27100000000002</v>
      </c>
      <c r="L19" s="92">
        <f t="shared" si="8"/>
        <v>19.768476871360257</v>
      </c>
    </row>
    <row r="20" spans="1:12" ht="12" customHeight="1">
      <c r="A20" s="147"/>
      <c r="B20" s="36" t="s">
        <v>153</v>
      </c>
      <c r="C20" s="81">
        <v>4.5359999999999996</v>
      </c>
      <c r="D20" s="27">
        <f t="shared" si="4"/>
        <v>0.30315120869514656</v>
      </c>
      <c r="E20" s="81">
        <v>1.827</v>
      </c>
      <c r="F20" s="27">
        <f t="shared" si="5"/>
        <v>0.57012507177272387</v>
      </c>
      <c r="G20" s="81">
        <v>3.7280000000000002</v>
      </c>
      <c r="H20" s="27">
        <f t="shared" si="6"/>
        <v>0.54500692954089591</v>
      </c>
      <c r="I20" s="81">
        <v>5.6680000000000001</v>
      </c>
      <c r="J20" s="27">
        <f t="shared" si="7"/>
        <v>0.5441894716427168</v>
      </c>
      <c r="K20" s="81">
        <v>7.6319999999999997</v>
      </c>
      <c r="L20" s="92">
        <f t="shared" si="8"/>
        <v>0.51620932450438628</v>
      </c>
    </row>
    <row r="21" spans="1:12" ht="12" customHeight="1">
      <c r="A21" s="36" t="s">
        <v>21</v>
      </c>
      <c r="B21" s="36"/>
      <c r="C21" s="81">
        <v>14.574</v>
      </c>
      <c r="D21" s="27">
        <f t="shared" si="4"/>
        <v>0.97401360571496165</v>
      </c>
      <c r="E21" s="81">
        <v>3.081</v>
      </c>
      <c r="F21" s="27">
        <f t="shared" si="5"/>
        <v>0.96144244451656391</v>
      </c>
      <c r="G21" s="81">
        <v>6.4640000000000004</v>
      </c>
      <c r="H21" s="27">
        <f t="shared" si="6"/>
        <v>0.94499055594215431</v>
      </c>
      <c r="I21" s="81">
        <v>9.9540000000000006</v>
      </c>
      <c r="J21" s="27">
        <f t="shared" si="7"/>
        <v>0.95569195496323278</v>
      </c>
      <c r="K21" s="81">
        <v>13.081</v>
      </c>
      <c r="L21" s="92">
        <f t="shared" si="8"/>
        <v>0.88476600810297124</v>
      </c>
    </row>
    <row r="22" spans="1:12" ht="12" customHeight="1">
      <c r="A22" s="36" t="s">
        <v>146</v>
      </c>
      <c r="B22" s="36"/>
      <c r="C22" s="81">
        <v>0</v>
      </c>
      <c r="D22" s="27">
        <f t="shared" si="4"/>
        <v>0</v>
      </c>
      <c r="E22" s="81">
        <v>0</v>
      </c>
      <c r="F22" s="27">
        <f t="shared" si="5"/>
        <v>0</v>
      </c>
      <c r="G22" s="81">
        <v>0</v>
      </c>
      <c r="H22" s="27">
        <f t="shared" si="6"/>
        <v>0</v>
      </c>
      <c r="I22" s="81">
        <v>0</v>
      </c>
      <c r="J22" s="27">
        <f t="shared" si="7"/>
        <v>0</v>
      </c>
      <c r="K22" s="81">
        <v>0</v>
      </c>
      <c r="L22" s="92">
        <f t="shared" si="8"/>
        <v>0</v>
      </c>
    </row>
    <row r="23" spans="1:12" ht="12" customHeight="1">
      <c r="A23" s="36" t="s">
        <v>39</v>
      </c>
      <c r="B23" s="36"/>
      <c r="C23" s="81">
        <v>0.64400000000000002</v>
      </c>
      <c r="D23" s="27">
        <f t="shared" si="4"/>
        <v>4.3039986419681306E-2</v>
      </c>
      <c r="E23" s="81">
        <v>2.3530000000000002</v>
      </c>
      <c r="F23" s="27">
        <f t="shared" si="5"/>
        <v>0.73426617070674294</v>
      </c>
      <c r="G23" s="81">
        <v>0</v>
      </c>
      <c r="H23" s="27">
        <f t="shared" si="6"/>
        <v>0</v>
      </c>
      <c r="I23" s="81">
        <v>2.6030000000000002</v>
      </c>
      <c r="J23" s="27">
        <f t="shared" si="7"/>
        <v>0.24991623053740153</v>
      </c>
      <c r="K23" s="81">
        <v>5.8019999999999996</v>
      </c>
      <c r="L23" s="92">
        <f t="shared" si="8"/>
        <v>0.39243271760671505</v>
      </c>
    </row>
    <row r="24" spans="1:12" ht="12" customHeight="1">
      <c r="A24" s="36" t="s">
        <v>22</v>
      </c>
      <c r="B24" s="36"/>
      <c r="C24" s="81">
        <v>43.512</v>
      </c>
      <c r="D24" s="27">
        <f t="shared" si="4"/>
        <v>2.9080060389645541</v>
      </c>
      <c r="E24" s="81">
        <v>11.621</v>
      </c>
      <c r="F24" s="27">
        <f t="shared" si="5"/>
        <v>3.6263948872856182</v>
      </c>
      <c r="G24" s="81">
        <v>23.202999999999999</v>
      </c>
      <c r="H24" s="27">
        <f t="shared" si="6"/>
        <v>3.392112603577631</v>
      </c>
      <c r="I24" s="81">
        <v>36.987000000000002</v>
      </c>
      <c r="J24" s="27">
        <f t="shared" si="7"/>
        <v>3.5511531382584978</v>
      </c>
      <c r="K24" s="81">
        <v>50.628999999999998</v>
      </c>
      <c r="L24" s="92">
        <f t="shared" si="8"/>
        <v>3.4244184866787957</v>
      </c>
    </row>
    <row r="25" spans="1:12" ht="12" customHeight="1">
      <c r="A25" s="36" t="s">
        <v>26</v>
      </c>
      <c r="B25" s="36"/>
      <c r="C25" s="79">
        <v>509.065</v>
      </c>
      <c r="D25" s="27">
        <f t="shared" si="4"/>
        <v>34.021973116048237</v>
      </c>
      <c r="E25" s="79">
        <v>86.177000000000007</v>
      </c>
      <c r="F25" s="27">
        <f t="shared" si="5"/>
        <v>26.891991412237566</v>
      </c>
      <c r="G25" s="79">
        <v>202.83</v>
      </c>
      <c r="H25" s="27">
        <f t="shared" si="6"/>
        <v>29.652294935295043</v>
      </c>
      <c r="I25" s="79">
        <v>319.56799999999998</v>
      </c>
      <c r="J25" s="33">
        <f t="shared" si="7"/>
        <v>30.681993838023942</v>
      </c>
      <c r="K25" s="79">
        <v>486.77199999999999</v>
      </c>
      <c r="L25" s="92">
        <f t="shared" si="8"/>
        <v>32.924036334859686</v>
      </c>
    </row>
    <row r="26" spans="1:12" ht="12" customHeight="1">
      <c r="A26" s="36" t="s">
        <v>24</v>
      </c>
      <c r="B26" s="36"/>
      <c r="C26" s="81">
        <f>C27+C28+C29</f>
        <v>558.22299999999996</v>
      </c>
      <c r="D26" s="27">
        <f t="shared" si="4"/>
        <v>37.307314191232535</v>
      </c>
      <c r="E26" s="81">
        <v>128.16399999999999</v>
      </c>
      <c r="F26" s="27">
        <f t="shared" si="5"/>
        <v>39.994258182090512</v>
      </c>
      <c r="G26" s="81">
        <f>G27+G28+G29</f>
        <v>274.87599999999998</v>
      </c>
      <c r="H26" s="27">
        <f t="shared" si="6"/>
        <v>40.18490471150303</v>
      </c>
      <c r="I26" s="81">
        <f>I27+I28+I29</f>
        <v>408.38200000000001</v>
      </c>
      <c r="J26" s="27">
        <f t="shared" si="7"/>
        <v>39.209101060055744</v>
      </c>
      <c r="K26" s="81">
        <f>K27+K28+K29</f>
        <v>569.28099999999995</v>
      </c>
      <c r="L26" s="92">
        <f t="shared" si="8"/>
        <v>38.504738006182059</v>
      </c>
    </row>
    <row r="27" spans="1:12" ht="12" customHeight="1">
      <c r="A27" s="121"/>
      <c r="B27" s="36" t="s">
        <v>35</v>
      </c>
      <c r="C27" s="81">
        <v>89.463999999999999</v>
      </c>
      <c r="D27" s="27">
        <f t="shared" si="4"/>
        <v>5.9790828339291435</v>
      </c>
      <c r="E27" s="81">
        <v>19.201000000000001</v>
      </c>
      <c r="F27" s="27">
        <f t="shared" si="5"/>
        <v>5.9917742217340288</v>
      </c>
      <c r="G27" s="81">
        <v>43.579000000000001</v>
      </c>
      <c r="H27" s="27">
        <f t="shared" si="6"/>
        <v>6.3709380317764754</v>
      </c>
      <c r="I27" s="81">
        <v>65.152000000000001</v>
      </c>
      <c r="J27" s="27">
        <f t="shared" si="7"/>
        <v>6.2552985985296905</v>
      </c>
      <c r="K27" s="81">
        <v>90.78</v>
      </c>
      <c r="L27" s="92">
        <f t="shared" si="8"/>
        <v>6.1401313520057901</v>
      </c>
    </row>
    <row r="28" spans="1:12" ht="12" customHeight="1">
      <c r="A28" s="121"/>
      <c r="B28" s="36" t="s">
        <v>36</v>
      </c>
      <c r="C28" s="81">
        <v>266.01799999999997</v>
      </c>
      <c r="D28" s="27">
        <f t="shared" si="4"/>
        <v>17.778588676072641</v>
      </c>
      <c r="E28" s="81">
        <v>58.886000000000003</v>
      </c>
      <c r="F28" s="27">
        <f t="shared" si="5"/>
        <v>18.375689642259779</v>
      </c>
      <c r="G28" s="81">
        <v>131.55199999999999</v>
      </c>
      <c r="H28" s="27">
        <f t="shared" si="6"/>
        <v>19.231961264743543</v>
      </c>
      <c r="I28" s="81">
        <v>199.61699999999999</v>
      </c>
      <c r="J28" s="27">
        <f t="shared" si="7"/>
        <v>19.16539692323645</v>
      </c>
      <c r="K28" s="81">
        <v>274.096</v>
      </c>
      <c r="L28" s="92">
        <f t="shared" si="8"/>
        <v>18.539165488647047</v>
      </c>
    </row>
    <row r="29" spans="1:12" ht="12" customHeight="1">
      <c r="A29" s="121"/>
      <c r="B29" s="36" t="s">
        <v>37</v>
      </c>
      <c r="C29" s="81">
        <v>202.74100000000001</v>
      </c>
      <c r="D29" s="27">
        <f t="shared" si="4"/>
        <v>13.549642681230759</v>
      </c>
      <c r="E29" s="81">
        <v>50.076999999999998</v>
      </c>
      <c r="F29" s="27">
        <f t="shared" si="5"/>
        <v>15.62679431809671</v>
      </c>
      <c r="G29" s="81">
        <v>99.745000000000005</v>
      </c>
      <c r="H29" s="27">
        <f t="shared" si="6"/>
        <v>14.58200541498301</v>
      </c>
      <c r="I29" s="81">
        <v>143.613</v>
      </c>
      <c r="J29" s="27">
        <f t="shared" si="7"/>
        <v>13.788405538289606</v>
      </c>
      <c r="K29" s="81">
        <v>204.405</v>
      </c>
      <c r="L29" s="92">
        <f t="shared" si="8"/>
        <v>13.825441165529229</v>
      </c>
    </row>
    <row r="30" spans="1:12" ht="12.75" customHeight="1">
      <c r="A30" s="144" t="s">
        <v>27</v>
      </c>
      <c r="B30" s="144"/>
      <c r="C30" s="81">
        <v>8.4589999999999996</v>
      </c>
      <c r="D30" s="27">
        <f t="shared" si="4"/>
        <v>0.56533423155913687</v>
      </c>
      <c r="E30" s="81">
        <v>3.9089999999999998</v>
      </c>
      <c r="F30" s="27">
        <f t="shared" si="5"/>
        <v>1.2198242504431185</v>
      </c>
      <c r="G30" s="81">
        <v>8.1280000000000001</v>
      </c>
      <c r="H30" s="27">
        <f t="shared" si="6"/>
        <v>1.1882554515312238</v>
      </c>
      <c r="I30" s="81">
        <v>12.988</v>
      </c>
      <c r="J30" s="27">
        <f t="shared" si="7"/>
        <v>1.2469888598616099</v>
      </c>
      <c r="K30" s="81">
        <v>18.841000000000001</v>
      </c>
      <c r="L30" s="92">
        <f t="shared" si="8"/>
        <v>1.2743579511251497</v>
      </c>
    </row>
    <row r="31" spans="1:12" ht="12" customHeight="1">
      <c r="A31" s="36" t="s">
        <v>68</v>
      </c>
      <c r="B31" s="36"/>
      <c r="C31" s="81">
        <v>10.869</v>
      </c>
      <c r="D31" s="27">
        <f t="shared" si="4"/>
        <v>0.72640001924769582</v>
      </c>
      <c r="E31" s="81">
        <v>2.504</v>
      </c>
      <c r="F31" s="33">
        <f t="shared" si="5"/>
        <v>0.78138652420301069</v>
      </c>
      <c r="G31" s="81">
        <v>4.9980000000000002</v>
      </c>
      <c r="H31" s="33">
        <f t="shared" si="6"/>
        <v>0.7306718438426496</v>
      </c>
      <c r="I31" s="81">
        <v>7.399</v>
      </c>
      <c r="J31" s="27">
        <f t="shared" si="7"/>
        <v>0.71038424500431574</v>
      </c>
      <c r="K31" s="81">
        <v>11.632999999999999</v>
      </c>
      <c r="L31" s="92">
        <f t="shared" si="8"/>
        <v>0.7868269224265626</v>
      </c>
    </row>
    <row r="32" spans="1:12" ht="12" customHeight="1">
      <c r="A32" s="94" t="s">
        <v>16</v>
      </c>
      <c r="B32" s="95"/>
      <c r="C32" s="96">
        <f>C17+C21+C22+C23+C24+C25+C26+C30+C31</f>
        <v>1496.2829999999999</v>
      </c>
      <c r="D32" s="97">
        <f t="shared" si="4"/>
        <v>100</v>
      </c>
      <c r="E32" s="96">
        <v>320.45600000000002</v>
      </c>
      <c r="F32" s="30">
        <f t="shared" si="5"/>
        <v>100</v>
      </c>
      <c r="G32" s="96">
        <f>G17+G21+G22+G23+G24+G25+G26+G30+G31</f>
        <v>684.02800000000013</v>
      </c>
      <c r="H32" s="98">
        <f t="shared" si="6"/>
        <v>100</v>
      </c>
      <c r="I32" s="96">
        <f>I17+I21+I22+I23+I24+I25+I26+I30+I31</f>
        <v>1041.549</v>
      </c>
      <c r="J32" s="97">
        <f t="shared" si="7"/>
        <v>100</v>
      </c>
      <c r="K32" s="96">
        <f>K17+K21+K22+K23+K24+K25+K26+K30+K31</f>
        <v>1478.47</v>
      </c>
      <c r="L32" s="98">
        <f t="shared" si="8"/>
        <v>100</v>
      </c>
    </row>
    <row r="33" spans="1:46" ht="12.75" customHeight="1">
      <c r="A33" s="102" t="s">
        <v>160</v>
      </c>
      <c r="B33" s="44"/>
      <c r="C33" s="44"/>
      <c r="D33" s="44"/>
      <c r="E33" s="44"/>
      <c r="F33" s="44"/>
      <c r="G33" s="44"/>
      <c r="H33" s="44"/>
      <c r="I33" s="44"/>
      <c r="J33" s="44"/>
      <c r="K33" s="119"/>
      <c r="L33" s="44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</row>
    <row r="34" spans="1:46">
      <c r="A34" s="3"/>
      <c r="B34" s="3"/>
    </row>
    <row r="35" spans="1:46">
      <c r="A35" s="3"/>
      <c r="B35" s="3"/>
      <c r="D35" s="16"/>
    </row>
    <row r="36" spans="1:46">
      <c r="A36" s="3"/>
      <c r="B36" s="3"/>
      <c r="D36" s="16"/>
    </row>
    <row r="37" spans="1:46">
      <c r="A37" s="3"/>
      <c r="B37" s="3"/>
      <c r="D37" s="16"/>
    </row>
    <row r="38" spans="1:46">
      <c r="A38" s="3"/>
      <c r="B38" s="3"/>
      <c r="E38" s="16"/>
    </row>
    <row r="39" spans="1:46">
      <c r="A39" s="3"/>
      <c r="B39" s="3"/>
    </row>
    <row r="40" spans="1:46">
      <c r="A40" s="3"/>
      <c r="B40" s="3"/>
    </row>
    <row r="41" spans="1:46">
      <c r="A41" s="3"/>
      <c r="B41" s="3"/>
    </row>
    <row r="42" spans="1:46">
      <c r="A42" s="3"/>
      <c r="B42" s="3"/>
    </row>
    <row r="43" spans="1:46">
      <c r="A43" s="3"/>
      <c r="B43" s="3"/>
    </row>
    <row r="44" spans="1:46">
      <c r="A44" s="3"/>
      <c r="B44" s="3"/>
    </row>
    <row r="45" spans="1:46">
      <c r="A45" s="3"/>
      <c r="B45" s="3"/>
    </row>
    <row r="46" spans="1:46">
      <c r="A46" s="3"/>
      <c r="B46" s="3"/>
    </row>
    <row r="47" spans="1:46">
      <c r="A47" s="3"/>
      <c r="B47" s="3"/>
    </row>
    <row r="48" spans="1:46">
      <c r="A48" s="3"/>
      <c r="B48" s="3"/>
    </row>
    <row r="49" spans="1:2">
      <c r="A49" s="3"/>
      <c r="B49" s="3"/>
    </row>
    <row r="50" spans="1:2">
      <c r="A50" s="3"/>
      <c r="B50" s="3"/>
    </row>
    <row r="51" spans="1:2">
      <c r="A51" s="3"/>
      <c r="B51" s="3"/>
    </row>
    <row r="52" spans="1:2">
      <c r="A52" s="3"/>
      <c r="B52" s="3"/>
    </row>
    <row r="53" spans="1:2">
      <c r="A53" s="3"/>
      <c r="B53" s="3"/>
    </row>
    <row r="54" spans="1:2">
      <c r="A54" s="3"/>
      <c r="B54" s="3"/>
    </row>
    <row r="55" spans="1:2">
      <c r="A55" s="3"/>
      <c r="B55" s="3"/>
    </row>
    <row r="56" spans="1:2">
      <c r="A56" s="3"/>
      <c r="B56" s="3"/>
    </row>
    <row r="57" spans="1:2">
      <c r="A57" s="3"/>
      <c r="B57" s="3"/>
    </row>
    <row r="58" spans="1:2">
      <c r="A58" s="3"/>
      <c r="B58" s="3"/>
    </row>
    <row r="59" spans="1:2">
      <c r="A59" s="3"/>
      <c r="B59" s="3"/>
    </row>
    <row r="60" spans="1:2">
      <c r="A60" s="3"/>
      <c r="B60" s="3"/>
    </row>
    <row r="61" spans="1:2">
      <c r="A61" s="3"/>
      <c r="B61" s="3"/>
    </row>
    <row r="62" spans="1:2">
      <c r="A62" s="3"/>
      <c r="B62" s="3"/>
    </row>
    <row r="63" spans="1:2">
      <c r="A63" s="3"/>
      <c r="B63" s="3"/>
    </row>
    <row r="64" spans="1:2">
      <c r="A64" s="3"/>
      <c r="B64" s="3"/>
    </row>
    <row r="65" spans="1:2">
      <c r="A65" s="3"/>
      <c r="B65" s="3"/>
    </row>
    <row r="66" spans="1:2">
      <c r="A66" s="3"/>
      <c r="B66" s="3"/>
    </row>
    <row r="67" spans="1:2">
      <c r="A67" s="3"/>
      <c r="B67" s="3"/>
    </row>
    <row r="68" spans="1:2">
      <c r="A68" s="3"/>
      <c r="B68" s="3"/>
    </row>
    <row r="69" spans="1:2">
      <c r="A69" s="3"/>
      <c r="B69" s="3"/>
    </row>
    <row r="70" spans="1:2">
      <c r="A70" s="3"/>
      <c r="B70" s="3"/>
    </row>
    <row r="71" spans="1:2">
      <c r="A71" s="3"/>
      <c r="B71" s="3"/>
    </row>
    <row r="72" spans="1:2">
      <c r="A72" s="3"/>
      <c r="B72" s="3"/>
    </row>
    <row r="73" spans="1:2">
      <c r="A73" s="3"/>
      <c r="B73" s="3"/>
    </row>
    <row r="74" spans="1:2">
      <c r="A74" s="3"/>
      <c r="B74" s="3"/>
    </row>
    <row r="75" spans="1:2">
      <c r="A75" s="3"/>
      <c r="B75" s="3"/>
    </row>
    <row r="76" spans="1:2">
      <c r="A76" s="3"/>
      <c r="B76" s="3"/>
    </row>
    <row r="77" spans="1:2">
      <c r="A77" s="3"/>
      <c r="B77" s="3"/>
    </row>
    <row r="78" spans="1:2">
      <c r="A78" s="3"/>
      <c r="B78" s="3"/>
    </row>
    <row r="79" spans="1:2">
      <c r="A79" s="3"/>
      <c r="B79" s="3"/>
    </row>
    <row r="80" spans="1:2">
      <c r="A80" s="3"/>
      <c r="B80" s="3"/>
    </row>
    <row r="81" spans="1:2">
      <c r="A81" s="3"/>
      <c r="B81" s="3"/>
    </row>
    <row r="82" spans="1:2">
      <c r="A82" s="3"/>
      <c r="B82" s="3"/>
    </row>
    <row r="83" spans="1:2">
      <c r="A83" s="3"/>
      <c r="B83" s="3"/>
    </row>
    <row r="84" spans="1:2">
      <c r="A84" s="3"/>
      <c r="B84" s="3"/>
    </row>
    <row r="85" spans="1:2">
      <c r="A85" s="3"/>
      <c r="B85" s="3"/>
    </row>
    <row r="86" spans="1:2">
      <c r="A86" s="3"/>
      <c r="B86" s="3"/>
    </row>
    <row r="87" spans="1:2">
      <c r="A87" s="3"/>
      <c r="B87" s="3"/>
    </row>
    <row r="88" spans="1:2">
      <c r="A88" s="3"/>
      <c r="B88" s="3"/>
    </row>
    <row r="89" spans="1:2">
      <c r="A89" s="3"/>
      <c r="B89" s="3"/>
    </row>
    <row r="90" spans="1:2">
      <c r="A90" s="3"/>
      <c r="B90" s="3"/>
    </row>
    <row r="91" spans="1:2">
      <c r="A91" s="3"/>
      <c r="B91" s="3"/>
    </row>
    <row r="92" spans="1:2">
      <c r="A92" s="3"/>
      <c r="B92" s="3"/>
    </row>
    <row r="93" spans="1:2">
      <c r="A93" s="3"/>
      <c r="B93" s="3"/>
    </row>
    <row r="94" spans="1:2">
      <c r="A94" s="3"/>
      <c r="B94" s="3"/>
    </row>
    <row r="95" spans="1:2">
      <c r="A95" s="3"/>
      <c r="B95" s="3"/>
    </row>
    <row r="96" spans="1:2">
      <c r="A96" s="3"/>
      <c r="B96" s="3"/>
    </row>
    <row r="97" spans="1:2">
      <c r="A97" s="3"/>
      <c r="B97" s="3"/>
    </row>
    <row r="98" spans="1:2">
      <c r="A98" s="3"/>
      <c r="B98" s="3"/>
    </row>
    <row r="99" spans="1:2">
      <c r="A99" s="3"/>
      <c r="B99" s="3"/>
    </row>
    <row r="100" spans="1:2">
      <c r="A100" s="3"/>
      <c r="B100" s="3"/>
    </row>
    <row r="101" spans="1:2">
      <c r="A101" s="3"/>
      <c r="B101" s="3"/>
    </row>
    <row r="102" spans="1:2">
      <c r="A102" s="3"/>
      <c r="B102" s="3"/>
    </row>
    <row r="103" spans="1:2">
      <c r="A103" s="3"/>
      <c r="B103" s="3"/>
    </row>
    <row r="104" spans="1:2">
      <c r="A104" s="3"/>
      <c r="B104" s="3"/>
    </row>
    <row r="105" spans="1:2">
      <c r="A105" s="3"/>
      <c r="B105" s="3"/>
    </row>
    <row r="106" spans="1:2">
      <c r="A106" s="3"/>
      <c r="B106" s="3"/>
    </row>
    <row r="107" spans="1:2">
      <c r="A107" s="3"/>
      <c r="B107" s="3"/>
    </row>
    <row r="108" spans="1:2">
      <c r="A108" s="3"/>
      <c r="B108" s="3"/>
    </row>
    <row r="109" spans="1:2">
      <c r="A109" s="3"/>
      <c r="B109" s="3"/>
    </row>
    <row r="110" spans="1:2">
      <c r="A110" s="3"/>
      <c r="B110" s="3"/>
    </row>
    <row r="111" spans="1:2">
      <c r="A111" s="3"/>
      <c r="B111" s="3"/>
    </row>
  </sheetData>
  <mergeCells count="10">
    <mergeCell ref="G3:H3"/>
    <mergeCell ref="A3:B4"/>
    <mergeCell ref="K3:L3"/>
    <mergeCell ref="I3:J3"/>
    <mergeCell ref="A27:A29"/>
    <mergeCell ref="A30:B30"/>
    <mergeCell ref="A18:A20"/>
    <mergeCell ref="E3:F3"/>
    <mergeCell ref="C3:D3"/>
    <mergeCell ref="A7:A9"/>
  </mergeCells>
  <phoneticPr fontId="0" type="noConversion"/>
  <printOptions horizontalCentered="1"/>
  <pageMargins left="0.81" right="0.55118110236220474" top="1.37" bottom="0.98425196850393704" header="1.1100000000000001" footer="0.51181102362204722"/>
  <pageSetup paperSize="9" scale="95" orientation="landscape" r:id="rId1"/>
  <headerFooter alignWithMargins="0">
    <oddFooter>&amp;L&amp;"Times New Roman,Regular"&amp;11 34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2:D37"/>
  <sheetViews>
    <sheetView topLeftCell="A13" zoomScaleNormal="100" workbookViewId="0">
      <selection activeCell="C26" sqref="C26"/>
    </sheetView>
  </sheetViews>
  <sheetFormatPr defaultRowHeight="15.75"/>
  <cols>
    <col min="1" max="1" width="6.42578125" style="48" customWidth="1"/>
    <col min="2" max="2" width="69.5703125" style="46" customWidth="1"/>
    <col min="3" max="3" width="11" style="47" customWidth="1"/>
    <col min="4" max="16384" width="9.140625" style="47"/>
  </cols>
  <sheetData>
    <row r="2" spans="1:4">
      <c r="B2" s="48"/>
      <c r="C2" s="99" t="s">
        <v>83</v>
      </c>
    </row>
    <row r="3" spans="1:4">
      <c r="A3" s="157" t="s">
        <v>177</v>
      </c>
      <c r="B3" s="157"/>
      <c r="C3" s="157"/>
      <c r="D3" s="157"/>
    </row>
    <row r="5" spans="1:4" ht="15" customHeight="1">
      <c r="A5" s="49" t="s">
        <v>113</v>
      </c>
      <c r="B5" s="46" t="s">
        <v>85</v>
      </c>
    </row>
    <row r="6" spans="1:4" ht="15" customHeight="1">
      <c r="A6" s="49" t="s">
        <v>114</v>
      </c>
      <c r="B6" s="46" t="s">
        <v>157</v>
      </c>
    </row>
    <row r="7" spans="1:4" ht="15" customHeight="1">
      <c r="A7" s="49" t="s">
        <v>115</v>
      </c>
      <c r="B7" s="46" t="s">
        <v>86</v>
      </c>
    </row>
    <row r="8" spans="1:4" ht="15" customHeight="1">
      <c r="A8" s="49" t="s">
        <v>116</v>
      </c>
      <c r="B8" s="46" t="s">
        <v>88</v>
      </c>
    </row>
    <row r="9" spans="1:4" ht="15" customHeight="1">
      <c r="A9" s="49" t="s">
        <v>117</v>
      </c>
      <c r="B9" s="46" t="s">
        <v>87</v>
      </c>
    </row>
    <row r="10" spans="1:4" ht="15" customHeight="1">
      <c r="A10" s="49" t="s">
        <v>118</v>
      </c>
      <c r="B10" s="46" t="s">
        <v>84</v>
      </c>
    </row>
    <row r="11" spans="1:4" ht="15" customHeight="1">
      <c r="A11" s="49" t="s">
        <v>119</v>
      </c>
      <c r="B11" s="46" t="s">
        <v>91</v>
      </c>
    </row>
    <row r="12" spans="1:4" ht="15" customHeight="1">
      <c r="A12" s="49" t="s">
        <v>120</v>
      </c>
      <c r="B12" s="46" t="s">
        <v>89</v>
      </c>
    </row>
    <row r="13" spans="1:4" ht="15" customHeight="1">
      <c r="A13" s="49" t="s">
        <v>121</v>
      </c>
      <c r="B13" s="46" t="s">
        <v>90</v>
      </c>
    </row>
    <row r="14" spans="1:4" ht="15" customHeight="1">
      <c r="A14" s="49" t="s">
        <v>122</v>
      </c>
      <c r="B14" s="46" t="s">
        <v>92</v>
      </c>
    </row>
    <row r="15" spans="1:4" ht="15" customHeight="1">
      <c r="A15" s="49" t="s">
        <v>123</v>
      </c>
      <c r="B15" s="46" t="s">
        <v>149</v>
      </c>
    </row>
    <row r="16" spans="1:4" ht="15" customHeight="1">
      <c r="A16" s="49" t="s">
        <v>124</v>
      </c>
      <c r="B16" s="46" t="s">
        <v>152</v>
      </c>
    </row>
    <row r="17" spans="1:2" ht="15" customHeight="1">
      <c r="A17" s="49" t="s">
        <v>125</v>
      </c>
      <c r="B17" s="46" t="s">
        <v>93</v>
      </c>
    </row>
    <row r="18" spans="1:2" ht="15" customHeight="1">
      <c r="A18" s="49" t="s">
        <v>126</v>
      </c>
      <c r="B18" s="46" t="s">
        <v>94</v>
      </c>
    </row>
    <row r="19" spans="1:2" ht="15" customHeight="1">
      <c r="A19" s="49" t="s">
        <v>127</v>
      </c>
      <c r="B19" s="46" t="s">
        <v>95</v>
      </c>
    </row>
    <row r="20" spans="1:2" ht="15" customHeight="1">
      <c r="A20" s="49" t="s">
        <v>128</v>
      </c>
      <c r="B20" s="46" t="s">
        <v>96</v>
      </c>
    </row>
    <row r="21" spans="1:2" ht="15" customHeight="1">
      <c r="A21" s="49" t="s">
        <v>129</v>
      </c>
      <c r="B21" s="46" t="s">
        <v>97</v>
      </c>
    </row>
    <row r="22" spans="1:2" ht="15" customHeight="1">
      <c r="A22" s="49" t="s">
        <v>130</v>
      </c>
      <c r="B22" s="46" t="s">
        <v>98</v>
      </c>
    </row>
    <row r="23" spans="1:2" ht="15" customHeight="1">
      <c r="A23" s="49" t="s">
        <v>131</v>
      </c>
      <c r="B23" s="46" t="s">
        <v>99</v>
      </c>
    </row>
    <row r="24" spans="1:2" ht="15" customHeight="1">
      <c r="A24" s="49" t="s">
        <v>132</v>
      </c>
      <c r="B24" s="46" t="s">
        <v>100</v>
      </c>
    </row>
    <row r="25" spans="1:2" ht="15" customHeight="1">
      <c r="A25" s="49" t="s">
        <v>133</v>
      </c>
      <c r="B25" s="46" t="s">
        <v>101</v>
      </c>
    </row>
    <row r="26" spans="1:2" ht="15" customHeight="1">
      <c r="A26" s="49" t="s">
        <v>134</v>
      </c>
      <c r="B26" s="46" t="s">
        <v>102</v>
      </c>
    </row>
    <row r="27" spans="1:2" ht="15" customHeight="1">
      <c r="A27" s="49" t="s">
        <v>135</v>
      </c>
      <c r="B27" s="46" t="s">
        <v>103</v>
      </c>
    </row>
    <row r="28" spans="1:2" ht="15" customHeight="1">
      <c r="A28" s="49" t="s">
        <v>136</v>
      </c>
      <c r="B28" s="46" t="s">
        <v>105</v>
      </c>
    </row>
    <row r="29" spans="1:2" ht="15" customHeight="1">
      <c r="A29" s="49" t="s">
        <v>137</v>
      </c>
      <c r="B29" s="46" t="s">
        <v>104</v>
      </c>
    </row>
    <row r="30" spans="1:2" ht="15" customHeight="1">
      <c r="A30" s="49" t="s">
        <v>138</v>
      </c>
      <c r="B30" s="46" t="s">
        <v>106</v>
      </c>
    </row>
    <row r="31" spans="1:2" ht="15" customHeight="1">
      <c r="A31" s="49" t="s">
        <v>139</v>
      </c>
      <c r="B31" s="46" t="s">
        <v>107</v>
      </c>
    </row>
    <row r="32" spans="1:2" ht="15" customHeight="1">
      <c r="A32" s="49" t="s">
        <v>140</v>
      </c>
      <c r="B32" s="46" t="s">
        <v>108</v>
      </c>
    </row>
    <row r="33" spans="1:2" ht="15" customHeight="1">
      <c r="A33" s="49" t="s">
        <v>141</v>
      </c>
      <c r="B33" s="46" t="s">
        <v>155</v>
      </c>
    </row>
    <row r="34" spans="1:2" ht="15" customHeight="1">
      <c r="A34" s="49" t="s">
        <v>142</v>
      </c>
      <c r="B34" s="46" t="s">
        <v>109</v>
      </c>
    </row>
    <row r="35" spans="1:2" ht="15" customHeight="1">
      <c r="A35" s="49" t="s">
        <v>143</v>
      </c>
      <c r="B35" s="46" t="s">
        <v>110</v>
      </c>
    </row>
    <row r="36" spans="1:2" ht="15" customHeight="1">
      <c r="A36" s="49" t="s">
        <v>144</v>
      </c>
      <c r="B36" s="46" t="s">
        <v>111</v>
      </c>
    </row>
    <row r="37" spans="1:2" ht="15" customHeight="1">
      <c r="A37" s="49" t="s">
        <v>150</v>
      </c>
      <c r="B37" s="46" t="s">
        <v>112</v>
      </c>
    </row>
  </sheetData>
  <mergeCells count="1">
    <mergeCell ref="A3:D3"/>
  </mergeCells>
  <phoneticPr fontId="14" type="noConversion"/>
  <pageMargins left="0.75" right="0.75" top="0.69" bottom="0.79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Aktīvi un Pasīvi</vt:lpstr>
      <vt:lpstr>Aktīva&amp;pasīva posteņu analīze</vt:lpstr>
      <vt:lpstr>Peļņas un zaudējumu aprēķins </vt:lpstr>
      <vt:lpstr>Ienākumi un Izdevumi</vt:lpstr>
      <vt:lpstr>KKS_saraksts</vt:lpstr>
      <vt:lpstr>'Peļņas un zaudējumu aprēķins '!MBP_F_8804_3</vt:lpstr>
      <vt:lpstr>'Aktīva&amp;pasīva posteņu analīze'!Print_Area</vt:lpstr>
      <vt:lpstr>'Aktīvi un Pasīvi'!Print_Area</vt:lpstr>
      <vt:lpstr>'Ienākumi un Izdevumi'!Print_Area</vt:lpstr>
      <vt:lpstr>'Peļņas un zaudējumu aprēķins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Tvardovska</cp:lastModifiedBy>
  <cp:lastPrinted>2013-02-06T15:21:15Z</cp:lastPrinted>
  <dcterms:created xsi:type="dcterms:W3CDTF">1998-04-27T08:21:55Z</dcterms:created>
  <dcterms:modified xsi:type="dcterms:W3CDTF">2013-02-15T12:31:13Z</dcterms:modified>
</cp:coreProperties>
</file>