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efridenb\Desktop\"/>
    </mc:Choice>
  </mc:AlternateContent>
  <xr:revisionPtr revIDLastSave="0" documentId="13_ncr:1_{F4ADC338-2C59-4AB8-A990-BD338363186F}" xr6:coauthVersionLast="47" xr6:coauthVersionMax="47" xr10:uidLastSave="{00000000-0000-0000-0000-000000000000}"/>
  <bookViews>
    <workbookView xWindow="-110" yWindow="-110" windowWidth="19420" windowHeight="10300" tabRatio="500" xr2:uid="{00000000-000D-0000-FFFF-FFFF00000000}"/>
  </bookViews>
  <sheets>
    <sheet name="Table 1" sheetId="1" r:id="rId1"/>
  </sheets>
  <definedNames>
    <definedName name="_xlnm.Print_Titles" localSheetId="0">'Table 1'!$2:$2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4" i="1" l="1"/>
  <c r="F103" i="1"/>
  <c r="F102" i="1"/>
  <c r="F101" i="1"/>
  <c r="F100" i="1"/>
  <c r="F99" i="1"/>
  <c r="F98" i="1"/>
  <c r="F97" i="1"/>
  <c r="F96" i="1"/>
  <c r="F95" i="1"/>
  <c r="F94" i="1"/>
  <c r="F93" i="1"/>
  <c r="F92" i="1"/>
  <c r="F88" i="1"/>
  <c r="F87" i="1"/>
  <c r="F86" i="1"/>
  <c r="F83" i="1"/>
  <c r="F82" i="1"/>
  <c r="F81" i="1"/>
  <c r="F80" i="1"/>
  <c r="F79" i="1"/>
  <c r="F78" i="1"/>
  <c r="F77" i="1"/>
  <c r="F76" i="1"/>
  <c r="F75" i="1"/>
  <c r="F74" i="1"/>
  <c r="F73" i="1"/>
  <c r="F72" i="1"/>
  <c r="F70" i="1"/>
  <c r="F69" i="1"/>
  <c r="F68" i="1"/>
  <c r="F67" i="1"/>
  <c r="F66" i="1"/>
  <c r="F65" i="1"/>
  <c r="F64" i="1"/>
  <c r="F63" i="1"/>
  <c r="F62" i="1"/>
  <c r="F61" i="1"/>
  <c r="F60" i="1"/>
  <c r="F59" i="1"/>
  <c r="F58" i="1"/>
  <c r="F57" i="1"/>
  <c r="F56" i="1"/>
  <c r="F55" i="1"/>
  <c r="F54" i="1"/>
  <c r="F53" i="1"/>
  <c r="F52" i="1"/>
  <c r="F51" i="1"/>
  <c r="F50" i="1"/>
  <c r="G49" i="1"/>
  <c r="F49" i="1"/>
  <c r="F48" i="1"/>
  <c r="F47" i="1"/>
  <c r="F46" i="1"/>
  <c r="F45" i="1"/>
  <c r="F44" i="1"/>
  <c r="F43" i="1"/>
  <c r="F42" i="1"/>
  <c r="F41" i="1"/>
  <c r="F40" i="1"/>
  <c r="G39" i="1"/>
  <c r="F39" i="1"/>
  <c r="G38" i="1"/>
  <c r="F38" i="1"/>
  <c r="F37" i="1"/>
  <c r="F36" i="1"/>
  <c r="F35" i="1"/>
  <c r="F34" i="1"/>
  <c r="G33" i="1"/>
  <c r="F33" i="1"/>
  <c r="F32" i="1"/>
  <c r="F31" i="1"/>
  <c r="F30" i="1"/>
  <c r="F29" i="1"/>
  <c r="F28" i="1"/>
  <c r="G27" i="1"/>
  <c r="F27" i="1"/>
  <c r="F26" i="1"/>
  <c r="F25" i="1"/>
  <c r="F24" i="1"/>
  <c r="F23" i="1"/>
  <c r="F22" i="1"/>
  <c r="F21" i="1"/>
  <c r="G20" i="1"/>
  <c r="F20" i="1"/>
  <c r="F19" i="1"/>
  <c r="F18" i="1"/>
  <c r="F17" i="1"/>
  <c r="F16" i="1"/>
  <c r="F15" i="1"/>
  <c r="F14" i="1"/>
  <c r="F13" i="1"/>
  <c r="F12" i="1"/>
  <c r="F10" i="1"/>
  <c r="F9" i="1"/>
  <c r="F8" i="1"/>
  <c r="F7" i="1"/>
  <c r="F6" i="1"/>
  <c r="F5" i="1"/>
  <c r="F4" i="1"/>
  <c r="F3" i="1"/>
</calcChain>
</file>

<file path=xl/sharedStrings.xml><?xml version="1.0" encoding="utf-8"?>
<sst xmlns="http://schemas.openxmlformats.org/spreadsheetml/2006/main" count="452" uniqueCount="232">
  <si>
    <t>ESMA
Overview of Level 2 and Level 3 measures related to Regulation (EU) 2023/1114 Markets in Crypto-Assets (MiCA) Last update: 02/07/2026</t>
  </si>
  <si>
    <t>No.</t>
  </si>
  <si>
    <t>Reference article</t>
  </si>
  <si>
    <t>Type (*)
DA, RTS, ITS, GL, Q&amp;Ai,
Opinion, Reports, Supervisory briefing, Statement</t>
  </si>
  <si>
    <t>Issued by</t>
  </si>
  <si>
    <t>Description</t>
  </si>
  <si>
    <t>Reference</t>
  </si>
  <si>
    <t>Date</t>
  </si>
  <si>
    <t>Q&amp;A</t>
  </si>
  <si>
    <t>ESMA</t>
  </si>
  <si>
    <t>Possibility of natural persons and trusts / trustees to be authorised as CASPs</t>
  </si>
  <si>
    <t>2, 143</t>
  </si>
  <si>
    <t>Crypto-asset services of a DLT MI</t>
  </si>
  <si>
    <t>2(5)</t>
  </si>
  <si>
    <t>GL</t>
  </si>
  <si>
    <t>ESMA to issue guidelines on the conditions and criteria for the qualification of crypto-assets as financial instruments.</t>
  </si>
  <si>
    <t>Published 19 March 2025.
To apply 60 calendar days after publication of the translations.</t>
  </si>
  <si>
    <t>3(1)(12), 16(1),
48(1), 143(4)(5)</t>
  </si>
  <si>
    <t>Scope of public offering</t>
  </si>
  <si>
    <t>3(1)(17)</t>
  </si>
  <si>
    <t>Commingling clients' crypto-assets with crypto-assets of other entities of the group when acting as custodian</t>
  </si>
  <si>
    <t>3(1)(26), 82(2)</t>
  </si>
  <si>
    <t>Crypto-asset transfers as a component of another crypto-asset service or as a separate crypto-asset transfer service</t>
  </si>
  <si>
    <t>3(1)(15)(19)(20),
76(5)</t>
  </si>
  <si>
    <t>Proprietary trading under MiCA</t>
  </si>
  <si>
    <t>3(1)(16)</t>
  </si>
  <si>
    <t>Auto trading</t>
  </si>
  <si>
    <t>3(2)</t>
  </si>
  <si>
    <t>DA</t>
  </si>
  <si>
    <t>EC</t>
  </si>
  <si>
    <t>The Commission shall adopt delegated acts in accordance with Article 139 to supplement this Regulation by further specifying technical elements of the definitions laid down in Article 3(1), and to adjust those definitions to market developments and technological developments.</t>
  </si>
  <si>
    <t>TBC</t>
  </si>
  <si>
    <t>6(11), 19(10),
51(10)</t>
  </si>
  <si>
    <t>ITS</t>
  </si>
  <si>
    <t>ESMA, EBA</t>
  </si>
  <si>
    <t>ESMA, with EBA, to establish standard forms, formats and templates for the purposes of making crypto-asset whitepapers available in a machine-readable format.</t>
  </si>
  <si>
    <t>Published in the Official Journal 3 December 2024.
In force since 23 December 2024 and shall apply from 23 December 2025.</t>
  </si>
  <si>
    <t>6(12), 19(11),
51(15), 66(6)</t>
  </si>
  <si>
    <t>RTS</t>
  </si>
  <si>
    <t>ESMA and EBA to specify the content, methodologies and presentation of the information in respect of the sustainability indicators relating to adverse impacts on the climate and other environment-related adverse impacts.</t>
  </si>
  <si>
    <t>Published in the Official Journal 31 March 2025.
In force since 20 April 2025 (i.e. 20th day following publication in the Official Journal).</t>
  </si>
  <si>
    <t>14(1)</t>
  </si>
  <si>
    <t>ESMA, with EBA, to issue guidelines so that issuers of crypto-assets (other than asset-referenced tokens or e-money tokens) can maintain systems and security access protocols to appropriate Union standards.</t>
  </si>
  <si>
    <t>Published 26 February 2025.
To apply 60 calendar days after publication of the translations.</t>
  </si>
  <si>
    <t>16(1)</t>
  </si>
  <si>
    <t>Statement</t>
  </si>
  <si>
    <t>Public Statement on the provision of certain crypto-asset services in relation to non-MiCA compliant asset-referenced tokens (ARTs) and e-money tokens (EMTs)</t>
  </si>
  <si>
    <t>17(8)</t>
  </si>
  <si>
    <t>EBA,
ESMA,ECB</t>
  </si>
  <si>
    <t>EBA, with ESMA and ECB, to specify the procedure for the approval of a crypto-asset whitepaper for an asset-referenced token (ART) drawn up by a credit institution.</t>
  </si>
  <si>
    <t>Published in the Official Journal 13 February 2025. In force since 5 March 2025 (i.e. 20th day following publication in the Official Journal).</t>
  </si>
  <si>
    <t>18(6)</t>
  </si>
  <si>
    <t>EBA</t>
  </si>
  <si>
    <t>EBA, in close cooperation with ESMA and the ECB, shall develop draft RTS to further specify the information to be included in the application for an authorisation.</t>
  </si>
  <si>
    <t>Published 5 June 2025.
In force on the 20th day following publication in the Official Journal</t>
  </si>
  <si>
    <t>Opinion</t>
  </si>
  <si>
    <t>Opinion of the EBA on the European Commission's amendments relating to the final draft RTS on the information to be included in the application for authorisation to offer to the public and to seek admission to trading of asset-referenced tokens under Article 18(6) of MiCAR.</t>
  </si>
  <si>
    <t>18(7)</t>
  </si>
  <si>
    <t>EBA, in close cooperation with ESMA, shall develop draft ITS to establish standard forms, templates and procedures for the information to be included in the application in order to ensure uniformity across the Union.</t>
  </si>
  <si>
    <t>21(3), 63(11)</t>
  </si>
  <si>
    <t>EBA, ESMA</t>
  </si>
  <si>
    <t>EBA and ESMA to issue guidelines on the assessment of the suitability of the members of the management body of issuers of ARTs, as well as of the shareholders and members that have qualifying holdings in issuers of ARTs.</t>
  </si>
  <si>
    <t>N/A</t>
  </si>
  <si>
    <t>EBA to issue guidelines to specify templates to assist competent authorities in performing their supervisory duties regarding issuers' compliance with the own funds and liquidity requirements in Titles III and IV of MiCA, addressing gaps in the data points required under Article 22 (Reporting on asset-referenced tokens) of MiCA.</t>
  </si>
  <si>
    <t>Published 18 December 2024.
To apply 2 months after publication of the translation, i.e. 26 May 2025.</t>
  </si>
  <si>
    <t>22(6)</t>
  </si>
  <si>
    <t>EBA, ECB</t>
  </si>
  <si>
    <t>EBA, with ECB, to specify the methodology to estimate the number and value of transactions associated with the use of ARTs and EMTs denominated in a currency that is not an official currency of a Member State, as a means of exchange within a single currency area.</t>
  </si>
  <si>
    <t>Published in the Official Journal 13 February 2025.
In force since 5 March 2025 (i.e. 20th day following publication in the Official Journal).</t>
  </si>
  <si>
    <t>22(7)</t>
  </si>
  <si>
    <t>EBA to establish standard forms, formats and templates for the purposes of the reporting referred to in Article 22(1) and the provision of the information referred to in Article 22(3) (i.e. reporting related to ARTs and EMTs denominated in a currency that is not an official currency of a Member State).</t>
  </si>
  <si>
    <t>Published in the Official Journal 28 November 2024.
In force since 18 December 2024 and applies from 1 January 2025.</t>
  </si>
  <si>
    <t>31(5)</t>
  </si>
  <si>
    <t>EBA, with ESMA, to specify the requirements, templates and procedures for complaint handling regarding ARTs.</t>
  </si>
  <si>
    <t>32(5)</t>
  </si>
  <si>
    <t>EBA to specify the requirements for conflicts of interest policies and procedures, and the details and methodology for the content of the disclosure of conflicts of interest for issuers of ARTs.</t>
  </si>
  <si>
    <t>Published in the Official Journal 10 June 2025.
In force since 30 June 2025 (i.e. 20th day following publication in the Official Journal).</t>
  </si>
  <si>
    <t>Opinion of the EBA on the European Commission's amendments relating to the final draft RTS on conflicts of interest for issuers of asset-referenced tokens, supplementing Regulation (EU) 2023/1114 in accordance with Article 32(5).</t>
  </si>
  <si>
    <t>34(13)</t>
  </si>
  <si>
    <t>EBA, ESMA, ECB</t>
  </si>
  <si>
    <t>EBA, with ESMA and ECB, to issue guidelines on the minimum content of the governance arrangements for issuers of ARTs.</t>
  </si>
  <si>
    <t>35(6)</t>
  </si>
  <si>
    <t>EBA, with ESMA and ECB, to specify the adjustment of the own funds requirement and the minimum features of stress testing programmes of issuers of ARTs or EMTs.</t>
  </si>
  <si>
    <t>Published in the Official Journal 24 March 2025.
In force since 13 April 2025 (i.e. 20th day following publication in the Official Journal).</t>
  </si>
  <si>
    <t>36(4)</t>
  </si>
  <si>
    <t>EBA, in close cooperation with ESMA and the ECB, shall develop draft RTS further specifying the liquidity requirements, taking into account the size, complexity and nature of the reserve of assets and of the asset-referenced token itself.</t>
  </si>
  <si>
    <t>38(5)</t>
  </si>
  <si>
    <t>EBA, in cooperation with ESMA and the ECB, shall develop draft RTS specifying the financial instruments that can be considered highly liquid and bearing minimal market risk, credit risk and concentration risk, as referred to in Article 38(1).</t>
  </si>
  <si>
    <t>42(4)</t>
  </si>
  <si>
    <t>EBA to develop standards establishing the detailed content of the information necessary to carry out the assessment of proposed acquisitions of qualifying holdings in issuers of ARTs.</t>
  </si>
  <si>
    <t>43(11)</t>
  </si>
  <si>
    <t>EC to adopt a delegated act to further specify certain criteria for classifying ARTs and EMTs as significant.</t>
  </si>
  <si>
    <t>Published in the Official Journal 30 May 2024.
In force since 19 June 2024 (i.e. 20th day following publication in the Official Journal).</t>
  </si>
  <si>
    <t>45(4)</t>
  </si>
  <si>
    <t>EBA, with ESMA and the ECB, to issue guidelines with a view to establishing the common reference parameters of the stress test scenarios for liquidity stress tests.</t>
  </si>
  <si>
    <t>45(7)</t>
  </si>
  <si>
    <t>EBA to develop draft RTS specifying the minimum content of the governance arrangements on the remuneration policy of issuers of significant ARTs or EMTs.</t>
  </si>
  <si>
    <t>EBA to develop draft RTS specifying the minimum content of the liquidity management policy and procedures set out in paragraph 3, as well as the liquidity requirements, including by specifying the minimum amount of deposits in each official currency referenced, which cannot be lower than 60 % of the amount referenced in each official currency.</t>
  </si>
  <si>
    <t>Published 27 June 2025
In force on the 20th day following publication in the Official Journal</t>
  </si>
  <si>
    <t>EBA, in close cooperation with ESMA, shall develop draft RTS specifying the procedure and timeframe for an issuer of a significant asset-referenced token to adjust the amount of its own funds as required by paragraph 5.</t>
  </si>
  <si>
    <t>45(8)</t>
  </si>
  <si>
    <t>EBA, in close cooperation with ESMA and the ECB, to issue guidelines in accordance with Article 16 of Regulation (EU) No 1093/2010 with a view to establishing the common reference parameters of the stress test scenarios to be included in the stress tests referred to in paragraph 4 of this Article.</t>
  </si>
  <si>
    <t>46(6)</t>
  </si>
  <si>
    <t>EBA, with ESMA, to specify the format of the recovery plan and the information to be provided in the recovery plans of issuers of ARTs and EMTs.</t>
  </si>
  <si>
    <t>47(5)</t>
  </si>
  <si>
    <t>EBA to specify the content of redemption plans and the periodicity for their review.</t>
  </si>
  <si>
    <t>Tied agents under MiCA</t>
  </si>
  <si>
    <t>Shared order book model</t>
  </si>
  <si>
    <t>60(13)</t>
  </si>
  <si>
    <t>ESMA, with EBA, to specify the information to be included by certain financial entities in the notification of intention to provide crypto-asset services.</t>
  </si>
  <si>
    <t>Published in the Official Journal 20 February 2025.
In force since 12 March 2025 (i.e. 20th day following publication in the Official Journal).</t>
  </si>
  <si>
    <t>60(14)</t>
  </si>
  <si>
    <t>ESMA to establish standard forms, templates and procedures for the notification by certain financial entities of their intention to provide crypto-asset services.</t>
  </si>
  <si>
    <t>CASPs providing services based on an Article 60 notification</t>
  </si>
  <si>
    <t>Notifications under Article 60 MiCA</t>
  </si>
  <si>
    <t>Provision of crypto-asset services by credit institutions</t>
  </si>
  <si>
    <t>60(5)</t>
  </si>
  <si>
    <t>Registered AIFM and MiCA</t>
  </si>
  <si>
    <t>60, 143</t>
  </si>
  <si>
    <t>Interaction between Article 60 notifications and the CASP transitional phase</t>
  </si>
  <si>
    <t>ESMA to specify the situations in which a third-country firm is deemed to solicit clients established or situated in the Union.</t>
  </si>
  <si>
    <t>Supervisory briefing</t>
  </si>
  <si>
    <t>ESMA has prepared a supervisory briefing for the use of NCAs (national competent authorities) to achieve a convergent approach in the EU to MiCA authorisation.</t>
  </si>
  <si>
    <t>62(5)</t>
  </si>
  <si>
    <t>ESMA, in close cooperation with EBA, shall develop draft RTS to further specify the information to be included in the application for authorisation as a crypto-asset service provider.</t>
  </si>
  <si>
    <t>Published in the Official Journal 31 March 2025. In force since 20 April 2025 (i.e. 20th day following publication in the Official Journal).</t>
  </si>
  <si>
    <t>62(6)</t>
  </si>
  <si>
    <t>ESMA, in close cooperation with EBA, shall develop draft ITS to establish standard forms, templates and procedures for the information to be included in the application for authorisation as a crypto-asset service provider.</t>
  </si>
  <si>
    <t>Audit / certification of CASP financial statements</t>
  </si>
  <si>
    <t>Minimum capital requirements for CASPs</t>
  </si>
  <si>
    <t>67(3)</t>
  </si>
  <si>
    <t>Calculation of fixed overheads</t>
  </si>
  <si>
    <t>Forwarded to EC/Public consultation/other</t>
  </si>
  <si>
    <t>68(10)(a)</t>
  </si>
  <si>
    <t>ESMA to specify measures to ensure continuity and regulatory compliance in the provision of crypto-asset services.</t>
  </si>
  <si>
    <t>68(10)(b)</t>
  </si>
  <si>
    <t>ESMA to develop draft RTS to further specify the records to be kept of all crypto-asset services, activities, orders and transactions undertaken.</t>
  </si>
  <si>
    <t>Pre-funding clients' orders with clients' crypto-assets</t>
  </si>
  <si>
    <t>70(1)</t>
  </si>
  <si>
    <t>Staking on own account</t>
  </si>
  <si>
    <t>70(4)</t>
  </si>
  <si>
    <t>Opinion/ No action letter</t>
  </si>
  <si>
    <t>Opinion on the interplay between PSD2 and MiCA in relation to crypto-asset service providers that transact in e-money tokens.</t>
  </si>
  <si>
    <t>71(5)</t>
  </si>
  <si>
    <t>ESMA, with EBA, to further specify the requirements, templates and procedures for handling complaints by crypto-asset service providers.</t>
  </si>
  <si>
    <t>72(5)</t>
  </si>
  <si>
    <t>ESMA, with EBA, to specify certain requirements in relation to conflicts of interest for crypto-asset service providers.</t>
  </si>
  <si>
    <t>Treatment of staking services under MiCA</t>
  </si>
  <si>
    <t>75(4)</t>
  </si>
  <si>
    <t>Custody agreements in the exercise of rights attached to crypto-assets</t>
  </si>
  <si>
    <t>76(16)(a)</t>
  </si>
  <si>
    <t>ESMA to develop draft RTS to further specify the manner in which transparency data, including the level of disaggregation of the data to be made available to the public, is to be presented.</t>
  </si>
  <si>
    <t>Published in the Official Journal 14 March 2025. In force since 3 April 2025 (i.e. 20th day following publication in the Official Journal).</t>
  </si>
  <si>
    <t>76(16)(b)</t>
  </si>
  <si>
    <t>ESMA to specify the content and format of order book records for crypto-asset service providers.</t>
  </si>
  <si>
    <t>Published in the Official Journal 14 March 2025.
In force since 3 April 2025 (i.e. 20th day following publication in the Official Journal).</t>
  </si>
  <si>
    <t>77(2)(4)</t>
  </si>
  <si>
    <t>Publication of information by CASPs providing the service of exchange of crypto-assets for funds or other crypto-assets</t>
  </si>
  <si>
    <t>Prohibition of monetary and non-monetary benefits under MiCA.</t>
  </si>
  <si>
    <t>ESMA issued, on its own initiative, an opinion on the application of MiCA in relation to the operation of trading platforms and broker models.</t>
  </si>
  <si>
    <t>81(15)</t>
  </si>
  <si>
    <t>ESMA to issue guidelines on requirements relating to investor protection (i.e. suitability requirements and the format of the periodic statement for portfolio management activities under MiCA).</t>
  </si>
  <si>
    <t>Published 26 March 2025.
To apply 60 calendar days after publication of the translations.</t>
  </si>
  <si>
    <t>ESMA to issue guidelines specifying the criteria for the assessment of knowledge and competence.</t>
  </si>
  <si>
    <t>Consultation Paper (ESMA35-1872330276-2004) published 17 February 2025. ESMA will consider all comments received by 22 April 2025 and expects to publish a final report in Q3 2025.</t>
  </si>
  <si>
    <t>82(2)</t>
  </si>
  <si>
    <t>ESMA, with EBA, to issue guidelines for CASPs on the procedures and policies, including the rights of clients, in the context of crypto-asset transfer services.</t>
  </si>
  <si>
    <t>84(4)</t>
  </si>
  <si>
    <t>ESMA to develop RTS specifying the detailed content of the information necessary to carry out the assessment of a proposed acquisition of a qualifying holding in a crypto-asset service provider.</t>
  </si>
  <si>
    <t>88(4)</t>
  </si>
  <si>
    <t>ESMA to specify the technical means for appropriate public disclosure of inside information and for delaying such public disclosure.</t>
  </si>
  <si>
    <t>Published in the Official Journal 13 November 2024.
In force since 3 December 2024 (i.e. 20th day following publication in the Official Journal).</t>
  </si>
  <si>
    <t>92(2)</t>
  </si>
  <si>
    <t>ESMA to develop draft RTS to further specify: (a) appropriate arrangements, systems and procedures for persons to comply with paragraph 1; (b) the template to be used by persons to comply with paragraph 1; (c) for cross-border market abuse situations, coordination procedures between the relevant competent authorities for the detection and sanctioning of market abuse.</t>
  </si>
  <si>
    <t>Published in the Official Journal 29 April 2025.
In force on the 20th day following publication in the Official Journal.</t>
  </si>
  <si>
    <t>92(3)</t>
  </si>
  <si>
    <t>ESMA to issue guidelines on supervisory practices among competent authorities to prevent and detect market abuse.</t>
  </si>
  <si>
    <t>Published 9 July 2025.
The Guidelines apply from 9 September 2025.</t>
  </si>
  <si>
    <t>95(10)</t>
  </si>
  <si>
    <t>ESMA to specify the information to be exchanged between NCAs.</t>
  </si>
  <si>
    <t>95(11)</t>
  </si>
  <si>
    <t>ESMA, with EBA, to develop standards establishing standard forms, templates and procedures for the cooperation and exchange of information between NCAs.</t>
  </si>
  <si>
    <t>Published in the Official Journal 26 November 2024.
In force since 16 December 2024 (i.e. 20th day following publication in the Official Journal).</t>
  </si>
  <si>
    <t>96(3)</t>
  </si>
  <si>
    <t>ESMA, with EBA, to develop standards establishing standard forms, templates and procedures for the cooperation and exchange of information between competent authorities and ESMA/EBA.</t>
  </si>
  <si>
    <t>Published in the Official Journal 25 September 2024.
In force since 15 October 2024 (i.e. 20th day following publication in the Official Journal).</t>
  </si>
  <si>
    <t>97(1)</t>
  </si>
  <si>
    <t>ESAs</t>
  </si>
  <si>
    <t>The ESAs (ESMA, EBA and EIOPA) to jointly specify the content and form of the explanations and opinions accompanying crypto-asset whitepapers, and the standardised test for the classification of crypto-assets.</t>
  </si>
  <si>
    <t>Published 10 March 2025.
The Guidelines apply from 12 May 2025.</t>
  </si>
  <si>
    <t>103(8), 104(8),
105(7)</t>
  </si>
  <si>
    <t>EC to adopt a delegated act to specify the criteria and factors to be taken into account by ESMA, EBA and competent authorities in relation to their intervention powers.</t>
  </si>
  <si>
    <t>107(3)</t>
  </si>
  <si>
    <t>ESMA to develop RTS establishing a template document for cooperation arrangements with the supervisory authorities of third countries and competent authorities.</t>
  </si>
  <si>
    <t>109(8)</t>
  </si>
  <si>
    <t>ESMA to specify the data necessary for the classification of crypto-asset whitepapers and the practical arrangements to ensure that such data is machine-readable.</t>
  </si>
  <si>
    <t>110a</t>
  </si>
  <si>
    <t>ESMA, in order to ensure the efficient collection and management of the information submitted under Article 110a(1), to develop draft ITS specifying: (a) any other metadata to be attached to the information; (b) the structuring of the data within the information; (c) for which information a machine-readable format is required and, where required, which format is to be used.</t>
  </si>
  <si>
    <t>Not applicable</t>
  </si>
  <si>
    <t>110a (6)</t>
  </si>
  <si>
    <t>Where necessary, ESMA to adopt guidelines to ensure that the metadata submitted under point (a) of the first subparagraph of paragraph 5 are correct.</t>
  </si>
  <si>
    <t>119(8)</t>
  </si>
  <si>
    <t>EBA, with ESMA and ECB, to specify the conditions for the establishment and functioning of the consultative supervisory colleges.</t>
  </si>
  <si>
    <t>134(10)</t>
  </si>
  <si>
    <t>EC to adopt a delegated act specifying the procedural rules for the exercise of the EBA's power to impose fines or periodic penalty payments on issuers of significant ARTs and EMTs.</t>
  </si>
  <si>
    <t>137(3)</t>
  </si>
  <si>
    <t>EC to adopt a delegated act specifying the fees charged by the EBA to issuers of significant ARTs and EMTs.</t>
  </si>
  <si>
    <t>139(2)</t>
  </si>
  <si>
    <t>Report</t>
  </si>
  <si>
    <t>EC to prepare a report on the delegation of power (conferred on the EC for 36 months from 29 June 2023) to adopt the delegated acts referred to in Articles 3(2), 43(11), 103(8), 104(8), 105(7), 134(10) and 137(3).</t>
  </si>
  <si>
    <t>Deadline: 9 months before the end of the 36-month period, i.e. 1 September 2025.</t>
  </si>
  <si>
    <t>EC, EBA, ESMA</t>
  </si>
  <si>
    <t>EC, taking into account the information provided by the EBA and ESMA, to report to the European Parliament and the Council on the application of MiCA, accompanied by a legislative proposal where appropriate. The reports are to include the information set out in Article 140(2) and to assess the issues raised in the reports referred to in Articles 141 and 142 (see below).</t>
  </si>
  <si>
    <t>Interim report deadline: 30 June 2025. Final report deadline: 30 June 2027</t>
  </si>
  <si>
    <t>ESMA, with EBA, to submit to the European Parliament and the Council a report on the application of MiCA and developments in crypto-asset markets.</t>
  </si>
  <si>
    <t>Deadline: 31 December 2025 (and annually thereafter).</t>
  </si>
  <si>
    <t>EC, taking into account the information provided by the EBA and ESMA, to report to the European Parliament and the Council on the latest developments relating to crypto-assets, in particular on matters not addressed in MiCA, accompanied by a legislative proposal where appropriate.</t>
  </si>
  <si>
    <t>ESMA Statement on MiCA transitional measures.</t>
  </si>
  <si>
    <t>New CASPs established before (and after) 30 December 2024</t>
  </si>
  <si>
    <t>Passporting rights for entities subject to the transitional (grandfathering) provisions</t>
  </si>
  <si>
    <t>Status of entities providing crypto-asset services under the transitional (grandfathering) regime</t>
  </si>
  <si>
    <t>143(3)</t>
  </si>
  <si>
    <t>The transitional (grandfathering) clause and the applicable AML/CFT legislation</t>
  </si>
  <si>
    <t>Entities that have not obtained a CASP authorisation by the end of the transitional period</t>
  </si>
  <si>
    <t>Entities that have not submitted an application, or whose application for authorisation as a CASP has been rejected, by the end of the transitional period</t>
  </si>
  <si>
    <t>143(4)(5)</t>
  </si>
  <si>
    <t>EBA Statement on the application of MiCAR to ARTs and EMTs.</t>
  </si>
  <si>
    <t>143(6)</t>
  </si>
  <si>
    <t>Simplified authorisation procedures</t>
  </si>
  <si>
    <t>Statement on timely preparatory steps towards the application of MiCAR to asset-referenced tokens and e-money tokens</t>
  </si>
  <si>
    <t>EBA guidelines on templates to assist competent authorities in performing their supervisory duties regarding the information that NCAs request from issuers of ARTs and EMTs.</t>
  </si>
  <si>
    <t>Published 18 December 2024.
To apply two months after publication, i.e. 26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</si>
</sst>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5" x14ac:knownFonts="1">
    <font>
      <sz val="10"/>
      <color rgb="FF000000"/>
      <name val="Times New Roman"/>
      <charset val="204"/>
    </font>
    <font>
      <sz val="16"/>
      <color rgb="FF000000"/>
      <name val="Times New Roman"/>
      <family val="1"/>
      <charset val="186"/>
    </font>
    <font>
      <b/>
      <sz val="10"/>
      <color theme="8" tint="0.59987182226020086"/>
      <name val="Times New Roman"/>
      <family val="1"/>
      <charset val="186"/>
    </font>
    <font>
      <b/>
      <sz val="10"/>
      <name val="Times New Roman"/>
      <family val="1"/>
      <charset val="186"/>
    </font>
    <font>
      <sz val="10"/>
      <name val="Times New Roman"/>
      <family val="1"/>
      <charset val="186"/>
    </font>
  </fonts>
  <fills count="4">
    <fill>
      <patternFill patternType="none"/>
    </fill>
    <fill>
      <patternFill patternType="gray125"/>
    </fill>
    <fill>
      <patternFill patternType="solid">
        <fgColor theme="3" tint="0.39988402966399123"/>
        <bgColor rgb="FF808080"/>
      </patternFill>
    </fill>
    <fill>
      <patternFill patternType="solid">
        <fgColor rgb="FFDBE4F0"/>
        <bgColor rgb="FFB7DEE8"/>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left" vertical="top" wrapText="1"/>
    </xf>
    <xf numFmtId="0" fontId="3" fillId="3" borderId="1" xfId="0" applyFont="1" applyFill="1" applyBorder="1" applyAlignment="1">
      <alignment horizontal="right" vertical="top" wrapText="1"/>
    </xf>
    <xf numFmtId="0" fontId="3" fillId="3" borderId="1" xfId="0" applyFont="1" applyFill="1" applyBorder="1" applyAlignment="1">
      <alignment horizontal="left" vertical="top" wrapText="1"/>
    </xf>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3" borderId="1" xfId="0" applyNumberFormat="1" applyFont="1" applyFill="1" applyBorder="1" applyAlignment="1">
      <alignment horizontal="left" vertical="top" wrapText="1"/>
    </xf>
    <xf numFmtId="164" fontId="3" fillId="0" borderId="1" xfId="0" applyNumberFormat="1" applyFont="1" applyBorder="1" applyAlignment="1">
      <alignment horizontal="left" vertical="top" wrapText="1"/>
    </xf>
    <xf numFmtId="0" fontId="1" fillId="0" borderId="0" xfId="0" applyFont="1" applyAlignment="1">
      <alignment horizontal="center" vertical="center" wrapText="1"/>
    </xf>
    <xf numFmtId="0" fontId="0" fillId="0" borderId="0" xfId="0"/>
    <xf numFmtId="0" fontId="4" fillId="0" borderId="2" xfId="0" applyFont="1" applyBorder="1" applyAlignment="1">
      <alignment horizontal="left" vertical="top" wrapText="1"/>
    </xf>
    <xf numFmtId="0" fontId="0" fillId="0" borderId="2" xfId="0" applyBorder="1"/>
  </cellXfs>
  <cellStyles count="1">
    <cellStyle name="Parast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4F0"/>
      <rgbColor rgb="FF660066"/>
      <rgbColor rgb="FFFF8080"/>
      <rgbColor rgb="FF0066CC"/>
      <rgbColor rgb="FFB7DEE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8ED5"/>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4"/>
  <sheetViews>
    <sheetView showGridLines="0" tabSelected="1" zoomScale="93" zoomScaleNormal="93" workbookViewId="0">
      <selection sqref="A1:G1"/>
    </sheetView>
  </sheetViews>
  <sheetFormatPr defaultColWidth="8.796875" defaultRowHeight="13" x14ac:dyDescent="0.3"/>
  <cols>
    <col min="1" max="1" width="5.5" customWidth="1"/>
    <col min="2" max="2" width="16" customWidth="1"/>
    <col min="3" max="3" width="22" customWidth="1"/>
    <col min="4" max="4" width="12" customWidth="1"/>
    <col min="5" max="5" width="62" customWidth="1"/>
    <col min="6" max="6" width="26" customWidth="1"/>
    <col min="7" max="7" width="30" customWidth="1"/>
  </cols>
  <sheetData>
    <row r="1" spans="1:7" x14ac:dyDescent="0.3">
      <c r="A1" s="8" t="s">
        <v>0</v>
      </c>
      <c r="B1" s="9"/>
      <c r="C1" s="9"/>
      <c r="D1" s="9"/>
      <c r="E1" s="9"/>
      <c r="F1" s="9"/>
      <c r="G1" s="9"/>
    </row>
    <row r="2" spans="1:7" ht="78" x14ac:dyDescent="0.3">
      <c r="A2" s="1" t="s">
        <v>1</v>
      </c>
      <c r="B2" s="1" t="s">
        <v>2</v>
      </c>
      <c r="C2" s="1" t="s">
        <v>3</v>
      </c>
      <c r="D2" s="1" t="s">
        <v>4</v>
      </c>
      <c r="E2" s="1" t="s">
        <v>5</v>
      </c>
      <c r="F2" s="1" t="s">
        <v>6</v>
      </c>
      <c r="G2" s="1" t="s">
        <v>7</v>
      </c>
    </row>
    <row r="3" spans="1:7" ht="26" x14ac:dyDescent="0.3">
      <c r="A3" s="2">
        <v>1</v>
      </c>
      <c r="B3" s="3">
        <v>2</v>
      </c>
      <c r="C3" s="3" t="s">
        <v>8</v>
      </c>
      <c r="D3" s="3" t="s">
        <v>9</v>
      </c>
      <c r="E3" s="3" t="s">
        <v>10</v>
      </c>
      <c r="F3" s="3" t="str">
        <f>HYPERLINK("https://www.esma.europa.eu/publications-data/questions-answers/2342","ESMA_QA_2342")</f>
        <v>ESMA_QA_2342</v>
      </c>
      <c r="G3" s="6">
        <v>45638</v>
      </c>
    </row>
    <row r="4" spans="1:7" x14ac:dyDescent="0.3">
      <c r="A4" s="4">
        <v>2</v>
      </c>
      <c r="B4" s="5" t="s">
        <v>11</v>
      </c>
      <c r="C4" s="5" t="s">
        <v>8</v>
      </c>
      <c r="D4" s="5" t="s">
        <v>9</v>
      </c>
      <c r="E4" s="5" t="s">
        <v>12</v>
      </c>
      <c r="F4" s="5" t="str">
        <f>HYPERLINK("https://www.esma.europa.eu/publications-data/questions-answers/2005","ESMA_QA_2005")</f>
        <v>ESMA_QA_2005</v>
      </c>
      <c r="G4" s="7">
        <v>45237</v>
      </c>
    </row>
    <row r="5" spans="1:7" ht="39" x14ac:dyDescent="0.3">
      <c r="A5" s="2">
        <v>3</v>
      </c>
      <c r="B5" s="3" t="s">
        <v>13</v>
      </c>
      <c r="C5" s="3" t="s">
        <v>14</v>
      </c>
      <c r="D5" s="3" t="s">
        <v>9</v>
      </c>
      <c r="E5" s="3" t="s">
        <v>15</v>
      </c>
      <c r="F5" s="3" t="str">
        <f>HYPERLINK("https://www.esma.europa.eu/sites/default/files/2025-03/ESMA75453128700-1323_Guidelines_on_the_conditions_and_criteria_for_the_qualification_of_CAs_as_FIs_LV.pdf","Final Guidelines ESMA75453128700-1323")</f>
        <v>Final Guidelines ESMA75453128700-1323</v>
      </c>
      <c r="G5" s="3" t="s">
        <v>16</v>
      </c>
    </row>
    <row r="6" spans="1:7" ht="26" x14ac:dyDescent="0.3">
      <c r="A6" s="4">
        <v>4</v>
      </c>
      <c r="B6" s="5" t="s">
        <v>17</v>
      </c>
      <c r="C6" s="5" t="s">
        <v>8</v>
      </c>
      <c r="D6" s="5" t="s">
        <v>9</v>
      </c>
      <c r="E6" s="5" t="s">
        <v>18</v>
      </c>
      <c r="F6" s="5" t="str">
        <f>HYPERLINK("https://www.esma.europa.eu/publications-data/questions-answers/2404","ESMA_QA_2404")</f>
        <v>ESMA_QA_2404</v>
      </c>
      <c r="G6" s="7">
        <v>45308</v>
      </c>
    </row>
    <row r="7" spans="1:7" ht="26" x14ac:dyDescent="0.3">
      <c r="A7" s="2">
        <v>5</v>
      </c>
      <c r="B7" s="3" t="s">
        <v>19</v>
      </c>
      <c r="C7" s="3" t="s">
        <v>8</v>
      </c>
      <c r="D7" s="3" t="s">
        <v>9</v>
      </c>
      <c r="E7" s="3" t="s">
        <v>20</v>
      </c>
      <c r="F7" s="3" t="str">
        <f>HYPERLINK("https://www.esma.europa.eu/publications-data/questions-answers/2578","ESMA_QA_2578")</f>
        <v>ESMA_QA_2578</v>
      </c>
      <c r="G7" s="6">
        <v>45825</v>
      </c>
    </row>
    <row r="8" spans="1:7" ht="26" x14ac:dyDescent="0.3">
      <c r="A8" s="4">
        <v>6</v>
      </c>
      <c r="B8" s="5" t="s">
        <v>21</v>
      </c>
      <c r="C8" s="5" t="s">
        <v>8</v>
      </c>
      <c r="D8" s="5" t="s">
        <v>9</v>
      </c>
      <c r="E8" s="5" t="s">
        <v>22</v>
      </c>
      <c r="F8" s="5" t="str">
        <f>HYPERLINK("https://www.esma.europa.eu/publications-data/questions-answers/2071","ESMA_QA_2071")</f>
        <v>ESMA_QA_2071</v>
      </c>
      <c r="G8" s="7">
        <v>45463</v>
      </c>
    </row>
    <row r="9" spans="1:7" ht="26" x14ac:dyDescent="0.3">
      <c r="A9" s="2">
        <v>7</v>
      </c>
      <c r="B9" s="3" t="s">
        <v>23</v>
      </c>
      <c r="C9" s="3" t="s">
        <v>8</v>
      </c>
      <c r="D9" s="3" t="s">
        <v>9</v>
      </c>
      <c r="E9" s="3" t="s">
        <v>24</v>
      </c>
      <c r="F9" s="3" t="str">
        <f>HYPERLINK("https://www.esma.europa.eu/publications-data/questions-answers/2293","ESMA_QA_2293")</f>
        <v>ESMA_QA_2293</v>
      </c>
      <c r="G9" s="6">
        <v>45814</v>
      </c>
    </row>
    <row r="10" spans="1:7" x14ac:dyDescent="0.3">
      <c r="A10" s="4">
        <v>8</v>
      </c>
      <c r="B10" s="5" t="s">
        <v>25</v>
      </c>
      <c r="C10" s="5" t="s">
        <v>8</v>
      </c>
      <c r="D10" s="5" t="s">
        <v>9</v>
      </c>
      <c r="E10" s="5" t="s">
        <v>26</v>
      </c>
      <c r="F10" s="5" t="str">
        <f>HYPERLINK("https://www.esma.europa.eu/publications-data/questions-answers/2463","ESMA_QA_2463")</f>
        <v>ESMA_QA_2463</v>
      </c>
      <c r="G10" s="7">
        <v>45754</v>
      </c>
    </row>
    <row r="11" spans="1:7" ht="52" x14ac:dyDescent="0.3">
      <c r="A11" s="2">
        <v>9</v>
      </c>
      <c r="B11" s="3" t="s">
        <v>27</v>
      </c>
      <c r="C11" s="3" t="s">
        <v>28</v>
      </c>
      <c r="D11" s="3" t="s">
        <v>29</v>
      </c>
      <c r="E11" s="3" t="s">
        <v>30</v>
      </c>
      <c r="F11" s="3"/>
      <c r="G11" s="3" t="s">
        <v>31</v>
      </c>
    </row>
    <row r="12" spans="1:7" ht="65" x14ac:dyDescent="0.3">
      <c r="A12" s="4">
        <v>10</v>
      </c>
      <c r="B12" s="5" t="s">
        <v>32</v>
      </c>
      <c r="C12" s="5" t="s">
        <v>33</v>
      </c>
      <c r="D12" s="5" t="s">
        <v>34</v>
      </c>
      <c r="E12" s="5" t="s">
        <v>35</v>
      </c>
      <c r="F12" s="5" t="str">
        <f>HYPERLINK("https://eur-lex.europa.eu/legal-content/LV/TXT/?uri=CELEX:32024R2984","EC Implementing Regulation (EU) 2024/2984")</f>
        <v>EC Implementing Regulation (EU) 2024/2984</v>
      </c>
      <c r="G12" s="5" t="s">
        <v>36</v>
      </c>
    </row>
    <row r="13" spans="1:7" ht="65" x14ac:dyDescent="0.3">
      <c r="A13" s="2">
        <v>11</v>
      </c>
      <c r="B13" s="3" t="s">
        <v>37</v>
      </c>
      <c r="C13" s="3" t="s">
        <v>38</v>
      </c>
      <c r="D13" s="3" t="s">
        <v>34</v>
      </c>
      <c r="E13" s="3" t="s">
        <v>39</v>
      </c>
      <c r="F13" s="3" t="str">
        <f>HYPERLINK("https://eur-lex.europa.eu/legal-content/LV/TXT/?uri=CELEX:32025R0422","EC Delegated Regulation (EU) 2025/422")</f>
        <v>EC Delegated Regulation (EU) 2025/422</v>
      </c>
      <c r="G13" s="3" t="s">
        <v>40</v>
      </c>
    </row>
    <row r="14" spans="1:7" ht="39" x14ac:dyDescent="0.3">
      <c r="A14" s="4">
        <v>12</v>
      </c>
      <c r="B14" s="5" t="s">
        <v>41</v>
      </c>
      <c r="C14" s="5" t="s">
        <v>14</v>
      </c>
      <c r="D14" s="5" t="s">
        <v>34</v>
      </c>
      <c r="E14" s="5" t="s">
        <v>42</v>
      </c>
      <c r="F14" s="5" t="str">
        <f>HYPERLINK("https://www.esma.europa.eu/sites/default/files/2025-02/ESMA75-223375936-6132_Guidelines_on_maintenance_of_systems_and_security_access_protocols_under_MiCA_LV.pdf","Final Guidelines ESMA75-223375936-6132")</f>
        <v>Final Guidelines ESMA75-223375936-6132</v>
      </c>
      <c r="G14" s="5" t="s">
        <v>43</v>
      </c>
    </row>
    <row r="15" spans="1:7" ht="52" x14ac:dyDescent="0.3">
      <c r="A15" s="2">
        <v>13</v>
      </c>
      <c r="B15" s="3" t="s">
        <v>44</v>
      </c>
      <c r="C15" s="3" t="s">
        <v>45</v>
      </c>
      <c r="D15" s="3" t="s">
        <v>9</v>
      </c>
      <c r="E15" s="3" t="s">
        <v>46</v>
      </c>
      <c r="F15" s="3" t="str">
        <f>HYPERLINK("https://www.esma.europa.eu/sites/default/files/2025-01/ESMA75-223375936-6099_Statement_on_stablecoins.pdf","Statement on the provision of certain crypto-asset services in relation to non-MiCA compliant ARTs and EMTs")</f>
        <v>Statement on the provision of certain crypto-asset services in relation to non-MiCA compliant ARTs and EMTs</v>
      </c>
      <c r="G15" s="6">
        <v>45674</v>
      </c>
    </row>
    <row r="16" spans="1:7" ht="65" x14ac:dyDescent="0.3">
      <c r="A16" s="4">
        <v>14</v>
      </c>
      <c r="B16" s="5" t="s">
        <v>47</v>
      </c>
      <c r="C16" s="5" t="s">
        <v>38</v>
      </c>
      <c r="D16" s="5" t="s">
        <v>48</v>
      </c>
      <c r="E16" s="5" t="s">
        <v>49</v>
      </c>
      <c r="F16" s="5" t="str">
        <f>HYPERLINK("https://eur-lex.europa.eu/legal-content/LV/TXT/?uri=CELEX:32025R0296","EC Delegated Regulation (EU) 2025/296")</f>
        <v>EC Delegated Regulation (EU) 2025/296</v>
      </c>
      <c r="G16" s="5" t="s">
        <v>50</v>
      </c>
    </row>
    <row r="17" spans="1:7" ht="39" x14ac:dyDescent="0.3">
      <c r="A17" s="2">
        <v>15</v>
      </c>
      <c r="B17" s="3" t="s">
        <v>51</v>
      </c>
      <c r="C17" s="3" t="s">
        <v>38</v>
      </c>
      <c r="D17" s="3" t="s">
        <v>52</v>
      </c>
      <c r="E17" s="3" t="s">
        <v>53</v>
      </c>
      <c r="F17" s="3" t="str">
        <f>HYPERLINK("https://eur-lex.europa.eu/legal-content/LV/TXT/?uri=CELEX:32025R1125","EC Delegated Regulation (EU) 2025/1125")</f>
        <v>EC Delegated Regulation (EU) 2025/1125</v>
      </c>
      <c r="G17" s="3" t="s">
        <v>54</v>
      </c>
    </row>
    <row r="18" spans="1:7" ht="65" x14ac:dyDescent="0.3">
      <c r="A18" s="4">
        <v>16</v>
      </c>
      <c r="B18" s="5" t="s">
        <v>51</v>
      </c>
      <c r="C18" s="5" t="s">
        <v>55</v>
      </c>
      <c r="D18" s="5" t="s">
        <v>52</v>
      </c>
      <c r="E18" s="5" t="s">
        <v>56</v>
      </c>
      <c r="F18" s="5" t="str">
        <f>HYPERLINK("https://www.eba.europa.eu/sites/default/files/2025-02/900963a5-fcd2-45a6-b2da-1007afc2b234/Opinion%20on%20EC%20proposed%20amendment%20to%20RTS%20authorisation%20ARTs.pdf","Opinion on EC proposed amendment to RTS authorisation ARTs.pdf")</f>
        <v>Opinion on EC proposed amendment to RTS authorisation ARTs.pdf</v>
      </c>
      <c r="G18" s="7">
        <v>45713</v>
      </c>
    </row>
    <row r="19" spans="1:7" ht="78" x14ac:dyDescent="0.3">
      <c r="A19" s="2">
        <v>17</v>
      </c>
      <c r="B19" s="3" t="s">
        <v>57</v>
      </c>
      <c r="C19" s="3" t="s">
        <v>33</v>
      </c>
      <c r="D19" s="3" t="s">
        <v>52</v>
      </c>
      <c r="E19" s="3" t="s">
        <v>58</v>
      </c>
      <c r="F19" s="3" t="str">
        <f>HYPERLINK("https://www.eba.europa.eu/sites/default/files/2024-05/5a7e097f-a2e0-4f8c-b19d-294533774abf/Final%20report%20on%20draft%20RTS%20and%20ITS%20information%20for%20authorisation.pdf","Final report (EBA/ITS/2024/03) published (7 May 2024).
Adopted by the EC on 5 June 2025, to be published in the Official Journal.")</f>
        <v>Final report (EBA/ITS/2024/03) published (7 May 2024).
Adopted by the EC on 5 June 2025, to be published in the Official Journal.</v>
      </c>
      <c r="G19" s="3" t="s">
        <v>31</v>
      </c>
    </row>
    <row r="20" spans="1:7" ht="143" x14ac:dyDescent="0.3">
      <c r="A20" s="4">
        <v>18</v>
      </c>
      <c r="B20" s="5" t="s">
        <v>59</v>
      </c>
      <c r="C20" s="5" t="s">
        <v>14</v>
      </c>
      <c r="D20" s="5" t="s">
        <v>60</v>
      </c>
      <c r="E20" s="5" t="s">
        <v>61</v>
      </c>
      <c r="F20" s="5" t="str">
        <f>HYPERLINK("https://www.esma.europa.eu/sites/default/files/2024-12/ESMA75-453128700-10_Joint_GL_suitability_members_management_body_and_QH_LV.pdf","Joint EBA and ESMA Guidelines ESMA75-453128700-10 / EBA/GL/2024/09 ")</f>
        <v xml:space="preserve">Joint EBA and ESMA Guidelines ESMA75-453128700-10 / EBA/GL/2024/09 </v>
      </c>
      <c r="G20" s="5" t="str">
        <f>HYPERLINK("https://likumi.lv/ta/id/360090-noteikumi-kas-papildina-kriptoaktivu-tirgus-darbibu-regulejosajos-normativajos-aktos-noteiktas-prasibas",_xlfn._LONGTEXT("Published 4 December 2024.
The Guidelines apply from 4 February 2025. 
The Guidelines have been integrated into Latvijas Banka Regulation No. 388 'Regulations supplementing the requirements laid down in the laws and regulations governing the operation of ","the crypto-asset market'"))</f>
        <v>Published 4 December 2024.
The Guidelines apply from 4 February 2025. 
The Guidelines have been integrated into Latvijas Banka Regulation No. 388 'Regulations supplementing the requirements laid down in the laws and regulations governing the operation of the crypto-asset market'</v>
      </c>
    </row>
    <row r="21" spans="1:7" ht="65" x14ac:dyDescent="0.3">
      <c r="A21" s="2">
        <v>19</v>
      </c>
      <c r="B21" s="3" t="s">
        <v>62</v>
      </c>
      <c r="C21" s="3" t="s">
        <v>14</v>
      </c>
      <c r="D21" s="3" t="s">
        <v>52</v>
      </c>
      <c r="E21" s="3" t="s">
        <v>63</v>
      </c>
      <c r="F21" s="3" t="str">
        <f>HYPERLINK("https://www.eba.europa.eu/sites/default/files/2024-12/907cde4b-7d25-4f41-b1ef-bb0a469f00ac/Final%20report%20on%20Guidelines%20on%20reporting%20on%20ARTs%20and%20EMTs.pdf","Final report (EBA/GL/2024/16)
The Guidelines and translations published on the EBA website")</f>
        <v>Final report (EBA/GL/2024/16)
The Guidelines and translations published on the EBA website</v>
      </c>
      <c r="G21" s="3" t="s">
        <v>64</v>
      </c>
    </row>
    <row r="22" spans="1:7" ht="65" x14ac:dyDescent="0.3">
      <c r="A22" s="4">
        <v>20</v>
      </c>
      <c r="B22" s="5" t="s">
        <v>65</v>
      </c>
      <c r="C22" s="5" t="s">
        <v>38</v>
      </c>
      <c r="D22" s="5" t="s">
        <v>66</v>
      </c>
      <c r="E22" s="5" t="s">
        <v>67</v>
      </c>
      <c r="F22" s="5" t="str">
        <f>HYPERLINK("https://eur-lex.europa.eu/legal-content/LV/TXT/?uri=CELEX:32025R0298","EC Delegated Regulation (EU) 2025/298")</f>
        <v>EC Delegated Regulation (EU) 2025/298</v>
      </c>
      <c r="G22" s="5" t="s">
        <v>68</v>
      </c>
    </row>
    <row r="23" spans="1:7" ht="65" x14ac:dyDescent="0.3">
      <c r="A23" s="2">
        <v>21</v>
      </c>
      <c r="B23" s="3" t="s">
        <v>69</v>
      </c>
      <c r="C23" s="3" t="s">
        <v>33</v>
      </c>
      <c r="D23" s="3" t="s">
        <v>52</v>
      </c>
      <c r="E23" s="3" t="s">
        <v>70</v>
      </c>
      <c r="F23" s="3" t="str">
        <f>HYPERLINK("https://eur-lex.europa.eu/legal-content/LV/TXT/?uri=CELEX:32024R2902","EC Implementing Regulation (EU) 2024/2902.")</f>
        <v>EC Implementing Regulation (EU) 2024/2902.</v>
      </c>
      <c r="G23" s="3" t="s">
        <v>71</v>
      </c>
    </row>
    <row r="24" spans="1:7" ht="65" x14ac:dyDescent="0.3">
      <c r="A24" s="4">
        <v>22</v>
      </c>
      <c r="B24" s="5" t="s">
        <v>72</v>
      </c>
      <c r="C24" s="5" t="s">
        <v>38</v>
      </c>
      <c r="D24" s="5" t="s">
        <v>60</v>
      </c>
      <c r="E24" s="5" t="s">
        <v>73</v>
      </c>
      <c r="F24" s="5" t="str">
        <f>HYPERLINK("https://eur-lex.europa.eu/legal-content/LV/TXT/?uri=CELEX:32025R0293","EC Delegated Regulation (EU) 2025/293")</f>
        <v>EC Delegated Regulation (EU) 2025/293</v>
      </c>
      <c r="G24" s="5" t="s">
        <v>68</v>
      </c>
    </row>
    <row r="25" spans="1:7" ht="65" x14ac:dyDescent="0.3">
      <c r="A25" s="2">
        <v>23</v>
      </c>
      <c r="B25" s="3" t="s">
        <v>74</v>
      </c>
      <c r="C25" s="3" t="s">
        <v>38</v>
      </c>
      <c r="D25" s="3" t="s">
        <v>52</v>
      </c>
      <c r="E25" s="3" t="s">
        <v>75</v>
      </c>
      <c r="F25" s="3" t="str">
        <f>HYPERLINK("https://eur-lex.europa.eu/legal-content/LV/TXT/?uri=CELEX:32025R1141","EC Delegated Regulation (EU) 2025/1141")</f>
        <v>EC Delegated Regulation (EU) 2025/1141</v>
      </c>
      <c r="G25" s="3" t="s">
        <v>76</v>
      </c>
    </row>
    <row r="26" spans="1:7" ht="52" x14ac:dyDescent="0.3">
      <c r="A26" s="4">
        <v>24</v>
      </c>
      <c r="B26" s="5" t="s">
        <v>74</v>
      </c>
      <c r="C26" s="5" t="s">
        <v>55</v>
      </c>
      <c r="D26" s="5" t="s">
        <v>52</v>
      </c>
      <c r="E26" s="5" t="s">
        <v>77</v>
      </c>
      <c r="F26" s="5" t="str">
        <f>HYPERLINK("https://www.eba.europa.eu/sites/default/files/2025-02/c5e32ba1-0bdf-4772-8d91-176f0b60dabf/Opinion%20on%20EC%20%20changes%20on%20%20RTS%20on%20conflicts%20of%20interest%20for%20issuers.pdf","Opinion on EC changes on RTS on conflicts of interest for issuers.pdf")</f>
        <v>Opinion on EC changes on RTS on conflicts of interest for issuers.pdf</v>
      </c>
      <c r="G26" s="7">
        <v>45693</v>
      </c>
    </row>
    <row r="27" spans="1:7" ht="143" x14ac:dyDescent="0.3">
      <c r="A27" s="2">
        <v>25</v>
      </c>
      <c r="B27" s="3" t="s">
        <v>78</v>
      </c>
      <c r="C27" s="3" t="s">
        <v>14</v>
      </c>
      <c r="D27" s="3" t="s">
        <v>79</v>
      </c>
      <c r="E27" s="3" t="s">
        <v>80</v>
      </c>
      <c r="F27" s="3" t="str">
        <f>HYPERLINK("https://eba.europa.eu/sites/default/files/2024-06/611ef3d4-4d67-467f-bf0d-4c2b1dd0ef5e/Final%20report%20on%20draft%20Guidelines%20on%20internal%20governance%20of%20issuers%20of%20ARTs.pdf","Final report (EBA/GL/2024/06)
The Guidelines have been translated into the official EU languages and published on the EBA website.")</f>
        <v>Final report (EBA/GL/2024/06)
The Guidelines have been translated into the official EU languages and published on the EBA website.</v>
      </c>
      <c r="G27" s="3" t="str">
        <f>HYPERLINK("https://likumi.lv/ta/id/360090-noteikumi-kas-papildina-kriptoaktivu-tirgus-darbibu-regulejosajos-normativajos-aktos-noteiktas-prasibas",_xlfn._LONGTEXT("Published 5 June 2024.
Applicable since 20 December 2024.
The Guidelines have been integrated into Latvijas Banka Regulation No. 388 'Regulations supplementing the requirements laid down in the laws and regulations governing the operation of the crypto-as","set market'"))</f>
        <v>Published 5 June 2024.
Applicable since 20 December 2024.
The Guidelines have been integrated into Latvijas Banka Regulation No. 388 'Regulations supplementing the requirements laid down in the laws and regulations governing the operation of the crypto-asset market'</v>
      </c>
    </row>
    <row r="28" spans="1:7" ht="65" x14ac:dyDescent="0.3">
      <c r="A28" s="4">
        <v>26</v>
      </c>
      <c r="B28" s="5" t="s">
        <v>81</v>
      </c>
      <c r="C28" s="5" t="s">
        <v>38</v>
      </c>
      <c r="D28" s="5" t="s">
        <v>79</v>
      </c>
      <c r="E28" s="5" t="s">
        <v>82</v>
      </c>
      <c r="F28" s="5" t="str">
        <f>HYPERLINK("https://eur-lex.europa.eu/legal-content/LV/TXT/?uri=CELEX:32025R0415","EC Delegated Regulation (EU) 2025/415")</f>
        <v>EC Delegated Regulation (EU) 2025/415</v>
      </c>
      <c r="G28" s="5" t="s">
        <v>83</v>
      </c>
    </row>
    <row r="29" spans="1:7" ht="117" x14ac:dyDescent="0.3">
      <c r="A29" s="2">
        <v>27</v>
      </c>
      <c r="B29" s="3" t="s">
        <v>84</v>
      </c>
      <c r="C29" s="3" t="s">
        <v>38</v>
      </c>
      <c r="D29" s="3" t="s">
        <v>52</v>
      </c>
      <c r="E29" s="3" t="s">
        <v>85</v>
      </c>
      <c r="F29" s="3" t="str">
        <f>HYPERLINK("https://www.eba.europa.eu/sites/default/files/2024-06/580db2f3-8370-4927-baa3-0f995722b417/Final%20report_draft%20RTS%20further%20specifying%20the%20liquidity%20requirements%20Article%2036%204.pdf","Final report (EBA/RTS/2024/10) published (13 June 2024). Submitted to the EC for adoption, following which it will be subject to scrutiny by the European Parliament and the Council, and published in the Official Journal.")</f>
        <v>Final report (EBA/RTS/2024/10) published (13 June 2024). Submitted to the EC for adoption, following which it will be subject to scrutiny by the European Parliament and the Council, and published in the Official Journal.</v>
      </c>
      <c r="G29" s="3" t="s">
        <v>31</v>
      </c>
    </row>
    <row r="30" spans="1:7" ht="130" x14ac:dyDescent="0.3">
      <c r="A30" s="4">
        <v>28</v>
      </c>
      <c r="B30" s="5" t="s">
        <v>86</v>
      </c>
      <c r="C30" s="5" t="s">
        <v>38</v>
      </c>
      <c r="D30" s="5" t="s">
        <v>52</v>
      </c>
      <c r="E30" s="5" t="s">
        <v>87</v>
      </c>
      <c r="F30" s="5" t="str">
        <f>HYPERLINK("https://www.eba.europa.eu/activities/single-rulebook/regulatory-activities/asset-referenced-and-e-money-tokens-micar/regulatory-technical-standards-specify-highly-liquid-financial-instruments-reserve-assets-under","Final report (EBA/RTS/2024/11) published 13 June 2024. Submitted to the EC for adoption (following which it will be subject to scrutiny by the European Parliament and the Council before being published in the Official Journal).")</f>
        <v>Final report (EBA/RTS/2024/11) published 13 June 2024. Submitted to the EC for adoption (following which it will be subject to scrutiny by the European Parliament and the Council before being published in the Official Journal).</v>
      </c>
      <c r="G30" s="5" t="s">
        <v>31</v>
      </c>
    </row>
    <row r="31" spans="1:7" ht="65" x14ac:dyDescent="0.3">
      <c r="A31" s="2">
        <v>29</v>
      </c>
      <c r="B31" s="3" t="s">
        <v>88</v>
      </c>
      <c r="C31" s="3" t="s">
        <v>38</v>
      </c>
      <c r="D31" s="3" t="s">
        <v>52</v>
      </c>
      <c r="E31" s="3" t="s">
        <v>89</v>
      </c>
      <c r="F31" s="3" t="str">
        <f>HYPERLINK("https://eur-lex.europa.eu/legal-content/LV/TXT/?uri=CELEX:32025R0413","EC Delegated Regulation (EU) 2025/413")</f>
        <v>EC Delegated Regulation (EU) 2025/413</v>
      </c>
      <c r="G31" s="3" t="s">
        <v>40</v>
      </c>
    </row>
    <row r="32" spans="1:7" ht="65" x14ac:dyDescent="0.3">
      <c r="A32" s="4">
        <v>30</v>
      </c>
      <c r="B32" s="5" t="s">
        <v>90</v>
      </c>
      <c r="C32" s="5" t="s">
        <v>28</v>
      </c>
      <c r="D32" s="5" t="s">
        <v>29</v>
      </c>
      <c r="E32" s="5" t="s">
        <v>91</v>
      </c>
      <c r="F32" s="5" t="str">
        <f>HYPERLINK("https://eur-lex.europa.eu/legal-content/LV/TXT/?uri=CELEX:32024R1506","EC Delegated Regulation (EU) 2024/1506")</f>
        <v>EC Delegated Regulation (EU) 2024/1506</v>
      </c>
      <c r="G32" s="5" t="s">
        <v>92</v>
      </c>
    </row>
    <row r="33" spans="1:7" ht="117" x14ac:dyDescent="0.3">
      <c r="A33" s="2">
        <v>31</v>
      </c>
      <c r="B33" s="3" t="s">
        <v>93</v>
      </c>
      <c r="C33" s="3" t="s">
        <v>14</v>
      </c>
      <c r="D33" s="3" t="s">
        <v>79</v>
      </c>
      <c r="E33" s="3" t="s">
        <v>94</v>
      </c>
      <c r="F33" s="3" t="str">
        <f>HYPERLINK("https://www.eba.europa.eu/activities/single-rulebook/regulatory-activities/asset-referenced-and-e-money-tokens-micar/guidelines-liquidity-stress-testing-under-micar","Final report (EBA/GL/2024/08) published (19 June 2024).
Translations published on the EBA website")</f>
        <v>Final report (EBA/GL/2024/08) published (19 June 2024).
Translations published on the EBA website</v>
      </c>
      <c r="G33" s="3" t="str">
        <f>HYPERLINK("https://likumi.lv/ta/id/360090-noteikumi-kas-papildina-kriptoaktivu-tirgus-darbibu-regulejosajos-normativajos-aktos-noteiktas-prasibas","30 September 2024
The Guidelines have been integrated into Latvijas Banka Regulation No. 388 'Regulations supplementing the requirements laid down in the laws and regulations governing the operation of the crypto-asset market'")</f>
        <v>30 September 2024
The Guidelines have been integrated into Latvijas Banka Regulation No. 388 'Regulations supplementing the requirements laid down in the laws and regulations governing the operation of the crypto-asset market'</v>
      </c>
    </row>
    <row r="34" spans="1:7" ht="65" x14ac:dyDescent="0.3">
      <c r="A34" s="4">
        <v>32</v>
      </c>
      <c r="B34" s="5" t="s">
        <v>95</v>
      </c>
      <c r="C34" s="5" t="s">
        <v>38</v>
      </c>
      <c r="D34" s="5" t="s">
        <v>52</v>
      </c>
      <c r="E34" s="5" t="s">
        <v>96</v>
      </c>
      <c r="F34" s="5" t="str">
        <f>HYPERLINK("https://eur-lex.europa.eu/legal-content/LV/TXT/?uri=CELEX:32025R0418","EC Delegated Regulation (EU) 2025/418")</f>
        <v>EC Delegated Regulation (EU) 2025/418</v>
      </c>
      <c r="G34" s="5" t="s">
        <v>83</v>
      </c>
    </row>
    <row r="35" spans="1:7" ht="65" x14ac:dyDescent="0.3">
      <c r="A35" s="2">
        <v>33</v>
      </c>
      <c r="B35" s="3" t="s">
        <v>95</v>
      </c>
      <c r="C35" s="3" t="s">
        <v>38</v>
      </c>
      <c r="D35" s="3" t="s">
        <v>52</v>
      </c>
      <c r="E35" s="3" t="s">
        <v>97</v>
      </c>
      <c r="F35" s="3" t="str">
        <f>HYPERLINK("https://eur-lex.europa.eu/legal-content/LV/TXT/?uri=CELEX:32025R1264","Delegated Regulation (EU) 2025/1264")</f>
        <v>Delegated Regulation (EU) 2025/1264</v>
      </c>
      <c r="G35" s="3" t="s">
        <v>98</v>
      </c>
    </row>
    <row r="36" spans="1:7" ht="65" x14ac:dyDescent="0.3">
      <c r="A36" s="4">
        <v>34</v>
      </c>
      <c r="B36" s="5" t="s">
        <v>95</v>
      </c>
      <c r="C36" s="5" t="s">
        <v>38</v>
      </c>
      <c r="D36" s="5" t="s">
        <v>52</v>
      </c>
      <c r="E36" s="5" t="s">
        <v>99</v>
      </c>
      <c r="F36" s="5" t="str">
        <f>HYPERLINK("https://eur-lex.europa.eu/legal-content/LV/TXT/?uri=CELEX:32025R0419","EC Delegated Regulation (EU) 2025/419")</f>
        <v>EC Delegated Regulation (EU) 2025/419</v>
      </c>
      <c r="G36" s="5" t="s">
        <v>83</v>
      </c>
    </row>
    <row r="37" spans="1:7" ht="91" x14ac:dyDescent="0.3">
      <c r="A37" s="2">
        <v>35</v>
      </c>
      <c r="B37" s="3" t="s">
        <v>100</v>
      </c>
      <c r="C37" s="3" t="s">
        <v>14</v>
      </c>
      <c r="D37" s="3" t="s">
        <v>52</v>
      </c>
      <c r="E37" s="3" t="s">
        <v>101</v>
      </c>
      <c r="F37" s="3" t="str">
        <f>HYPERLINK("https://www.eba.europa.eu/sites/default/files/2024-06/2bd7add3-35b1-40d7-9c45-67c8cccbe97a/Final%20report%20on%20Guidelines%20on%20liquidity%20stress%20testing%20under%20MiCAR.pdf","Final report (EBA/GL/2024/08) published (19 June 2024).
To be translated into the official EU languages and published on the EBA website")</f>
        <v>Final report (EBA/GL/2024/08) published (19 June 2024).
To be translated into the official EU languages and published on the EBA website</v>
      </c>
      <c r="G37" s="3" t="s">
        <v>31</v>
      </c>
    </row>
    <row r="38" spans="1:7" ht="143" x14ac:dyDescent="0.3">
      <c r="A38" s="4">
        <v>36</v>
      </c>
      <c r="B38" s="5" t="s">
        <v>102</v>
      </c>
      <c r="C38" s="5" t="s">
        <v>14</v>
      </c>
      <c r="D38" s="5" t="s">
        <v>60</v>
      </c>
      <c r="E38" s="5" t="s">
        <v>103</v>
      </c>
      <c r="F38" s="5" t="str">
        <f>HYPERLINK("https://www.eba.europa.eu/activities/single-rulebook/regulatory-activities/asset-referenced-and-e-money-tokens-micar/guidelines-recovery-plans-under-micar","Final report on Guidelines (EBA/GL/2024/07)")</f>
        <v>Final report on Guidelines (EBA/GL/2024/07)</v>
      </c>
      <c r="G38" s="5" t="str">
        <f>HYPERLINK("https://likumi.lv/ta/id/360090-noteikumi-kas-papildina-kriptoaktivu-tirgus-darbibu-regulejosajos-normativajos-aktos-noteiktas-prasibas",_xlfn._LONGTEXT("Published 13 June 2024.
The Guidelines apply since 13 November 2024.
The Guidelines have been integrated into Latvijas Banka Regulation No. 388 'Regulations supplementing the requirements laid down in the laws and regulations governing the operation of th","e crypto-asset market'"))</f>
        <v>Published 13 June 2024.
The Guidelines apply since 13 November 2024.
The Guidelines have been integrated into Latvijas Banka Regulation No. 388 'Regulations supplementing the requirements laid down in the laws and regulations governing the operation of the crypto-asset market'</v>
      </c>
    </row>
    <row r="39" spans="1:7" ht="143" x14ac:dyDescent="0.3">
      <c r="A39" s="2">
        <v>37</v>
      </c>
      <c r="B39" s="3" t="s">
        <v>104</v>
      </c>
      <c r="C39" s="3" t="s">
        <v>14</v>
      </c>
      <c r="D39" s="3" t="s">
        <v>52</v>
      </c>
      <c r="E39" s="3" t="s">
        <v>105</v>
      </c>
      <c r="F39" s="3" t="str">
        <f>HYPERLINK("https://www.eba.europa.eu/activities/single-rulebook/regulatory-activities/asset-referenced-and-e-money-tokens-micar/guidelines-redemption-plans-under-micar?version=2024&amp;activity-versions","Final report on Guidelines (EBA/GL/2024/13).")</f>
        <v>Final report on Guidelines (EBA/GL/2024/13).</v>
      </c>
      <c r="G39" s="3" t="str">
        <f>HYPERLINK("https://likumi.lv/ta/id/360090-noteikumi-kas-papildina-kriptoaktivu-tirgus-darbibu-regulejosajos-normativajos-aktos-noteiktas-prasibas",_xlfn._LONGTEXT("Published 9 October 2024.
The Guidelines apply since 10 February 2025.
The Guidelines have been integrated into Latvijas Banka Regulation No. 388 'Regulations supplementing the requirements laid down in the laws and regulations governing the operation of ","the crypto-asset market'"))</f>
        <v>Published 9 October 2024.
The Guidelines apply since 10 February 2025.
The Guidelines have been integrated into Latvijas Banka Regulation No. 388 'Regulations supplementing the requirements laid down in the laws and regulations governing the operation of the crypto-asset market'</v>
      </c>
    </row>
    <row r="40" spans="1:7" x14ac:dyDescent="0.3">
      <c r="A40" s="4">
        <v>38</v>
      </c>
      <c r="B40" s="5">
        <v>59</v>
      </c>
      <c r="C40" s="5" t="s">
        <v>8</v>
      </c>
      <c r="D40" s="5" t="s">
        <v>9</v>
      </c>
      <c r="E40" s="5" t="s">
        <v>106</v>
      </c>
      <c r="F40" s="5" t="str">
        <f>HYPERLINK("https://www.esma.europa.eu/publications-data/questions-answers/2143","ESMA_QA_2143")</f>
        <v>ESMA_QA_2143</v>
      </c>
      <c r="G40" s="7">
        <v>45547</v>
      </c>
    </row>
    <row r="41" spans="1:7" x14ac:dyDescent="0.3">
      <c r="A41" s="2">
        <v>39</v>
      </c>
      <c r="B41" s="3">
        <v>59</v>
      </c>
      <c r="C41" s="3" t="s">
        <v>8</v>
      </c>
      <c r="D41" s="3" t="s">
        <v>9</v>
      </c>
      <c r="E41" s="3" t="s">
        <v>107</v>
      </c>
      <c r="F41" s="3" t="str">
        <f>HYPERLINK("https://www.esma.europa.eu/publications-data/questions-answers/2579","ESMA_QA_2579")</f>
        <v>ESMA_QA_2579</v>
      </c>
      <c r="G41" s="6">
        <v>45828</v>
      </c>
    </row>
    <row r="42" spans="1:7" ht="65" x14ac:dyDescent="0.3">
      <c r="A42" s="4">
        <v>40</v>
      </c>
      <c r="B42" s="5" t="s">
        <v>108</v>
      </c>
      <c r="C42" s="5" t="s">
        <v>38</v>
      </c>
      <c r="D42" s="5" t="s">
        <v>34</v>
      </c>
      <c r="E42" s="5" t="s">
        <v>109</v>
      </c>
      <c r="F42" s="5" t="str">
        <f>HYPERLINK("https://eur-lex.europa.eu/legal-content/LV/TXT/?uri=CELEX:32025R0303","EC Delegated Regulation (EU) 2025/303")</f>
        <v>EC Delegated Regulation (EU) 2025/303</v>
      </c>
      <c r="G42" s="5" t="s">
        <v>110</v>
      </c>
    </row>
    <row r="43" spans="1:7" ht="65" x14ac:dyDescent="0.3">
      <c r="A43" s="2">
        <v>41</v>
      </c>
      <c r="B43" s="3" t="s">
        <v>111</v>
      </c>
      <c r="C43" s="3" t="s">
        <v>33</v>
      </c>
      <c r="D43" s="3" t="s">
        <v>9</v>
      </c>
      <c r="E43" s="3" t="s">
        <v>112</v>
      </c>
      <c r="F43" s="3" t="str">
        <f>HYPERLINK("https://eur-lex.europa.eu/legal-content/LV/TXT/?uri=CELEX:32025R0304","EC Implementing Regulation (EU) 2025/304")</f>
        <v>EC Implementing Regulation (EU) 2025/304</v>
      </c>
      <c r="G43" s="3" t="s">
        <v>110</v>
      </c>
    </row>
    <row r="44" spans="1:7" x14ac:dyDescent="0.3">
      <c r="A44" s="4">
        <v>42</v>
      </c>
      <c r="B44" s="5">
        <v>60</v>
      </c>
      <c r="C44" s="5" t="s">
        <v>8</v>
      </c>
      <c r="D44" s="5" t="s">
        <v>9</v>
      </c>
      <c r="E44" s="5" t="s">
        <v>113</v>
      </c>
      <c r="F44" s="5" t="str">
        <f>HYPERLINK("https://www.esma.europa.eu/publications-data/questions-answers/2125","ESMA_QA_2125")</f>
        <v>ESMA_QA_2125</v>
      </c>
      <c r="G44" s="7">
        <v>45547</v>
      </c>
    </row>
    <row r="45" spans="1:7" x14ac:dyDescent="0.3">
      <c r="A45" s="2">
        <v>43</v>
      </c>
      <c r="B45" s="3">
        <v>60</v>
      </c>
      <c r="C45" s="3" t="s">
        <v>8</v>
      </c>
      <c r="D45" s="3" t="s">
        <v>9</v>
      </c>
      <c r="E45" s="3" t="s">
        <v>114</v>
      </c>
      <c r="F45" s="3" t="str">
        <f>HYPERLINK("https://www.esma.europa.eu/publications-data/questions-answers/2089","ESMA_QA_2089")</f>
        <v>ESMA_QA_2089</v>
      </c>
      <c r="G45" s="6">
        <v>45320</v>
      </c>
    </row>
    <row r="46" spans="1:7" x14ac:dyDescent="0.3">
      <c r="A46" s="4">
        <v>44</v>
      </c>
      <c r="B46" s="5">
        <v>60</v>
      </c>
      <c r="C46" s="5" t="s">
        <v>8</v>
      </c>
      <c r="D46" s="5" t="s">
        <v>9</v>
      </c>
      <c r="E46" s="5" t="s">
        <v>115</v>
      </c>
      <c r="F46" s="5" t="str">
        <f>HYPERLINK("https://www.esma.europa.eu/publications-data/questions-answers/2088","ESMA_QA_2088")</f>
        <v>ESMA_QA_2088</v>
      </c>
      <c r="G46" s="7">
        <v>45320</v>
      </c>
    </row>
    <row r="47" spans="1:7" x14ac:dyDescent="0.3">
      <c r="A47" s="2">
        <v>45</v>
      </c>
      <c r="B47" s="3" t="s">
        <v>116</v>
      </c>
      <c r="C47" s="3" t="s">
        <v>8</v>
      </c>
      <c r="D47" s="3" t="s">
        <v>9</v>
      </c>
      <c r="E47" s="3" t="s">
        <v>117</v>
      </c>
      <c r="F47" s="3" t="str">
        <f>HYPERLINK("https://www.esma.europa.eu/publications-data/questions-answers/2397","ESMA_QA_2397")</f>
        <v>ESMA_QA_2397</v>
      </c>
      <c r="G47" s="6">
        <v>45754</v>
      </c>
    </row>
    <row r="48" spans="1:7" ht="26" x14ac:dyDescent="0.3">
      <c r="A48" s="4">
        <v>46</v>
      </c>
      <c r="B48" s="5" t="s">
        <v>118</v>
      </c>
      <c r="C48" s="5" t="s">
        <v>8</v>
      </c>
      <c r="D48" s="5" t="s">
        <v>9</v>
      </c>
      <c r="E48" s="5" t="s">
        <v>119</v>
      </c>
      <c r="F48" s="5" t="str">
        <f>HYPERLINK("https://www.esma.europa.eu/publications-data/questions-answers/2069","ESMA_QA_2069")</f>
        <v>ESMA_QA_2069</v>
      </c>
      <c r="G48" s="7">
        <v>45463</v>
      </c>
    </row>
    <row r="49" spans="1:7" ht="143" x14ac:dyDescent="0.3">
      <c r="A49" s="2">
        <v>47</v>
      </c>
      <c r="B49" s="3">
        <v>61</v>
      </c>
      <c r="C49" s="3" t="s">
        <v>14</v>
      </c>
      <c r="D49" s="3" t="s">
        <v>9</v>
      </c>
      <c r="E49" s="3" t="s">
        <v>120</v>
      </c>
      <c r="F49" s="3" t="str">
        <f>HYPERLINK("https://www.esma.europa.eu/sites/default/files/2025-02/ESMA35-1872330276-2030_Guidelines_on_reverse_solicitation_under_MiCA_LV.pdf","Final Guidelines (ESMA35-1872330276-2030) and translations published on the ESMA website.")</f>
        <v>Final Guidelines (ESMA35-1872330276-2030) and translations published on the ESMA website.</v>
      </c>
      <c r="G49" s="3" t="str">
        <f>HYPERLINK("https://likumi.lv/ta/id/360090-noteikumi-kas-papildina-kriptoaktivu-tirgus-darbibu-regulejosajos-normativajos-aktos-noteiktas-prasibas",_xlfn._LONGTEXT("Published 26 February 2025.
To apply 60 calendar days after publication of the translations.
The Guidelines have been integrated into Latvijas Banka Regulation No. 388 'Regulations supplementing the requirements laid down in the laws and regulations gover","ning the operation of the crypto-asset market'"))</f>
        <v>Published 26 February 2025.
To apply 60 calendar days after publication of the translations.
The Guidelines have been integrated into Latvijas Banka Regulation No. 388 'Regulations supplementing the requirements laid down in the laws and regulations governing the operation of the crypto-asset market'</v>
      </c>
    </row>
    <row r="50" spans="1:7" ht="39" x14ac:dyDescent="0.3">
      <c r="A50" s="4">
        <v>48</v>
      </c>
      <c r="B50" s="5"/>
      <c r="C50" s="5" t="s">
        <v>121</v>
      </c>
      <c r="D50" s="5" t="s">
        <v>9</v>
      </c>
      <c r="E50" s="5" t="s">
        <v>122</v>
      </c>
      <c r="F50" s="5" t="str">
        <f>HYPERLINK("https://www.esma.europa.eu/sites/default/files/2025-01/ESMA75-453128700-1263_Supervisory_Briefing_on_Authorisation_of_CASPs.pdf","Supervisory Briefing on Authorisation of CASPs")</f>
        <v>Supervisory Briefing on Authorisation of CASPs</v>
      </c>
      <c r="G50" s="7">
        <v>45688</v>
      </c>
    </row>
    <row r="51" spans="1:7" ht="65" x14ac:dyDescent="0.3">
      <c r="A51" s="2">
        <v>49</v>
      </c>
      <c r="B51" s="3" t="s">
        <v>123</v>
      </c>
      <c r="C51" s="3" t="s">
        <v>38</v>
      </c>
      <c r="D51" s="3" t="s">
        <v>9</v>
      </c>
      <c r="E51" s="3" t="s">
        <v>124</v>
      </c>
      <c r="F51" s="3" t="str">
        <f>HYPERLINK("https://eur-lex.europa.eu/legal-content/LV/TXT/?uri=CELEX:32025R0305","EC Delegated Regulation (EU) 2025/305")</f>
        <v>EC Delegated Regulation (EU) 2025/305</v>
      </c>
      <c r="G51" s="3" t="s">
        <v>125</v>
      </c>
    </row>
    <row r="52" spans="1:7" ht="65" x14ac:dyDescent="0.3">
      <c r="A52" s="4">
        <v>50</v>
      </c>
      <c r="B52" s="5" t="s">
        <v>126</v>
      </c>
      <c r="C52" s="5" t="s">
        <v>33</v>
      </c>
      <c r="D52" s="5" t="s">
        <v>9</v>
      </c>
      <c r="E52" s="5" t="s">
        <v>127</v>
      </c>
      <c r="F52" s="5" t="str">
        <f>HYPERLINK("https://eur-lex.europa.eu/legal-content/LV/TXT/?uri=CELEX:32025R0306","EC Implementing Regulation (EU) 2025/306")</f>
        <v>EC Implementing Regulation (EU) 2025/306</v>
      </c>
      <c r="G52" s="5" t="s">
        <v>40</v>
      </c>
    </row>
    <row r="53" spans="1:7" x14ac:dyDescent="0.3">
      <c r="A53" s="2">
        <v>51</v>
      </c>
      <c r="B53" s="3">
        <v>67</v>
      </c>
      <c r="C53" s="3" t="s">
        <v>8</v>
      </c>
      <c r="D53" s="3" t="s">
        <v>9</v>
      </c>
      <c r="E53" s="3" t="s">
        <v>128</v>
      </c>
      <c r="F53" s="3" t="str">
        <f>HYPERLINK("https://www.esma.europa.eu/publications-data/questions-answers/2344","ESMA_QA_2344")</f>
        <v>ESMA_QA_2344</v>
      </c>
      <c r="G53" s="6">
        <v>45638</v>
      </c>
    </row>
    <row r="54" spans="1:7" x14ac:dyDescent="0.3">
      <c r="A54" s="4">
        <v>52</v>
      </c>
      <c r="B54" s="5">
        <v>67</v>
      </c>
      <c r="C54" s="5" t="s">
        <v>8</v>
      </c>
      <c r="D54" s="5" t="s">
        <v>9</v>
      </c>
      <c r="E54" s="5" t="s">
        <v>129</v>
      </c>
      <c r="F54" s="5" t="str">
        <f>HYPERLINK("https://www.esma.europa.eu/publications-data/questions-answers/2343","ESMA_QA_2343")</f>
        <v>ESMA_QA_2343</v>
      </c>
      <c r="G54" s="7">
        <v>45638</v>
      </c>
    </row>
    <row r="55" spans="1:7" ht="26" x14ac:dyDescent="0.3">
      <c r="A55" s="2">
        <v>53</v>
      </c>
      <c r="B55" s="3" t="s">
        <v>130</v>
      </c>
      <c r="C55" s="3" t="s">
        <v>8</v>
      </c>
      <c r="D55" s="3" t="s">
        <v>9</v>
      </c>
      <c r="E55" s="3" t="s">
        <v>131</v>
      </c>
      <c r="F55" s="3" t="str">
        <f>HYPERLINK("https://www.esma.europa.eu/publications-data/questions-answers/2349","ESMA_QA_2349")</f>
        <v>ESMA_QA_2349</v>
      </c>
      <c r="G55" s="3" t="s">
        <v>132</v>
      </c>
    </row>
    <row r="56" spans="1:7" ht="65" x14ac:dyDescent="0.3">
      <c r="A56" s="4">
        <v>54</v>
      </c>
      <c r="B56" s="5" t="s">
        <v>133</v>
      </c>
      <c r="C56" s="5" t="s">
        <v>38</v>
      </c>
      <c r="D56" s="5" t="s">
        <v>9</v>
      </c>
      <c r="E56" s="5" t="s">
        <v>134</v>
      </c>
      <c r="F56" s="5" t="str">
        <f>HYPERLINK("https://eur-lex.europa.eu/legal-content/LV/TXT/?uri=CELEX:32025R0299","EC Delegated Regulation (EU) 2025/299")</f>
        <v>EC Delegated Regulation (EU) 2025/299</v>
      </c>
      <c r="G56" s="5" t="s">
        <v>68</v>
      </c>
    </row>
    <row r="57" spans="1:7" ht="65" x14ac:dyDescent="0.3">
      <c r="A57" s="2">
        <v>55</v>
      </c>
      <c r="B57" s="3" t="s">
        <v>135</v>
      </c>
      <c r="C57" s="3" t="s">
        <v>38</v>
      </c>
      <c r="D57" s="3" t="s">
        <v>9</v>
      </c>
      <c r="E57" s="3" t="s">
        <v>136</v>
      </c>
      <c r="F57" s="3" t="str">
        <f>HYPERLINK("https://eur-lex.europa.eu/legal-content/LV/TXT/?uri=CELEX:32025R1140","EC Delegated Regulation (EU) 2025/1140")</f>
        <v>EC Delegated Regulation (EU) 2025/1140</v>
      </c>
      <c r="G57" s="3" t="s">
        <v>76</v>
      </c>
    </row>
    <row r="58" spans="1:7" x14ac:dyDescent="0.3">
      <c r="A58" s="4">
        <v>56</v>
      </c>
      <c r="B58" s="5">
        <v>70</v>
      </c>
      <c r="C58" s="5" t="s">
        <v>8</v>
      </c>
      <c r="D58" s="5" t="s">
        <v>9</v>
      </c>
      <c r="E58" s="5" t="s">
        <v>137</v>
      </c>
      <c r="F58" s="5" t="str">
        <f>HYPERLINK("https://www.esma.europa.eu/publications-data/questions-answers/2608","ESMA_QA_2608")</f>
        <v>ESMA_QA_2608</v>
      </c>
      <c r="G58" s="7">
        <v>45847</v>
      </c>
    </row>
    <row r="59" spans="1:7" x14ac:dyDescent="0.3">
      <c r="A59" s="2">
        <v>57</v>
      </c>
      <c r="B59" s="3" t="s">
        <v>138</v>
      </c>
      <c r="C59" s="3" t="s">
        <v>8</v>
      </c>
      <c r="D59" s="3" t="s">
        <v>9</v>
      </c>
      <c r="E59" s="3" t="s">
        <v>139</v>
      </c>
      <c r="F59" s="3" t="str">
        <f>HYPERLINK("https://www.esma.europa.eu/publications-data/questions-answers/2607","ESMA_QA_2607")</f>
        <v>ESMA_QA_2607</v>
      </c>
      <c r="G59" s="6">
        <v>45847</v>
      </c>
    </row>
    <row r="60" spans="1:7" ht="26" x14ac:dyDescent="0.3">
      <c r="A60" s="4">
        <v>58</v>
      </c>
      <c r="B60" s="5" t="s">
        <v>140</v>
      </c>
      <c r="C60" s="5" t="s">
        <v>141</v>
      </c>
      <c r="D60" s="5" t="s">
        <v>52</v>
      </c>
      <c r="E60" s="5" t="s">
        <v>142</v>
      </c>
      <c r="F60" s="5" t="str">
        <f>HYPERLINK("https://www.eba.europa.eu/sites/default/files/2025-06/e2958c99-a1b0-4b07-9d31-bcba0a28dbe7/Opinion%20on%20the%20interplay%20between%20PSD2%20and%20MiCA.pdf","Opinion on the interplay between PSD2 and MiCA.pdf")</f>
        <v>Opinion on the interplay between PSD2 and MiCA.pdf</v>
      </c>
      <c r="G60" s="7">
        <v>45818</v>
      </c>
    </row>
    <row r="61" spans="1:7" ht="65" x14ac:dyDescent="0.3">
      <c r="A61" s="2">
        <v>59</v>
      </c>
      <c r="B61" s="3" t="s">
        <v>143</v>
      </c>
      <c r="C61" s="3" t="s">
        <v>38</v>
      </c>
      <c r="D61" s="3" t="s">
        <v>34</v>
      </c>
      <c r="E61" s="3" t="s">
        <v>144</v>
      </c>
      <c r="F61" s="3" t="str">
        <f>HYPERLINK("https://eur-lex.europa.eu/legal-content/LV/TXT/?uri=CELEX:32025R0294","EC Delegated Regulation (EU) 2025/294.")</f>
        <v>EC Delegated Regulation (EU) 2025/294.</v>
      </c>
      <c r="G61" s="3" t="s">
        <v>68</v>
      </c>
    </row>
    <row r="62" spans="1:7" ht="65" x14ac:dyDescent="0.3">
      <c r="A62" s="4">
        <v>60</v>
      </c>
      <c r="B62" s="5" t="s">
        <v>145</v>
      </c>
      <c r="C62" s="5" t="s">
        <v>38</v>
      </c>
      <c r="D62" s="5" t="s">
        <v>34</v>
      </c>
      <c r="E62" s="5" t="s">
        <v>146</v>
      </c>
      <c r="F62" s="5" t="str">
        <f>HYPERLINK("https://eur-lex.europa.eu/legal-content/LV/TXT/?uri=CELEX:32025R1142","EC Delegated Regulation (EU) 2025/1142")</f>
        <v>EC Delegated Regulation (EU) 2025/1142</v>
      </c>
      <c r="G62" s="5" t="s">
        <v>76</v>
      </c>
    </row>
    <row r="63" spans="1:7" x14ac:dyDescent="0.3">
      <c r="A63" s="2">
        <v>61</v>
      </c>
      <c r="B63" s="3">
        <v>75</v>
      </c>
      <c r="C63" s="3" t="s">
        <v>8</v>
      </c>
      <c r="D63" s="3" t="s">
        <v>9</v>
      </c>
      <c r="E63" s="3" t="s">
        <v>147</v>
      </c>
      <c r="F63" s="3" t="str">
        <f>HYPERLINK("https://www.esma.europa.eu/publications-data/questions-answers/2067","ESMA_QA_2067")</f>
        <v>ESMA_QA_2067</v>
      </c>
      <c r="G63" s="6">
        <v>45463</v>
      </c>
    </row>
    <row r="64" spans="1:7" x14ac:dyDescent="0.3">
      <c r="A64" s="4">
        <v>62</v>
      </c>
      <c r="B64" s="5" t="s">
        <v>148</v>
      </c>
      <c r="C64" s="5" t="s">
        <v>8</v>
      </c>
      <c r="D64" s="5" t="s">
        <v>9</v>
      </c>
      <c r="E64" s="5" t="s">
        <v>149</v>
      </c>
      <c r="F64" s="5" t="str">
        <f>HYPERLINK("https://www.esma.europa.eu/publications-data/questions-answers/2290","ESMA_QA_2290")</f>
        <v>ESMA_QA_2290</v>
      </c>
      <c r="G64" s="7">
        <v>45825</v>
      </c>
    </row>
    <row r="65" spans="1:7" ht="65" x14ac:dyDescent="0.3">
      <c r="A65" s="2">
        <v>63</v>
      </c>
      <c r="B65" s="3" t="s">
        <v>150</v>
      </c>
      <c r="C65" s="3" t="s">
        <v>38</v>
      </c>
      <c r="D65" s="3" t="s">
        <v>9</v>
      </c>
      <c r="E65" s="3" t="s">
        <v>151</v>
      </c>
      <c r="F65" s="3" t="str">
        <f>HYPERLINK("https://eur-lex.europa.eu/legal-content/LV/TXT/?uri=CELEX:32025R0417","EC Delegated Regulation (EU) 2025/417")</f>
        <v>EC Delegated Regulation (EU) 2025/417</v>
      </c>
      <c r="G65" s="3" t="s">
        <v>152</v>
      </c>
    </row>
    <row r="66" spans="1:7" ht="65" x14ac:dyDescent="0.3">
      <c r="A66" s="4">
        <v>64</v>
      </c>
      <c r="B66" s="5" t="s">
        <v>153</v>
      </c>
      <c r="C66" s="5" t="s">
        <v>38</v>
      </c>
      <c r="D66" s="5" t="s">
        <v>9</v>
      </c>
      <c r="E66" s="5" t="s">
        <v>154</v>
      </c>
      <c r="F66" s="5" t="str">
        <f>HYPERLINK("https://eur-lex.europa.eu/legal-content/LV/TXT/?uri=CELEX:32025R0416","EC Delegated Regulation (EU) 2025/416")</f>
        <v>EC Delegated Regulation (EU) 2025/416</v>
      </c>
      <c r="G66" s="5" t="s">
        <v>155</v>
      </c>
    </row>
    <row r="67" spans="1:7" ht="26" x14ac:dyDescent="0.3">
      <c r="A67" s="2">
        <v>65</v>
      </c>
      <c r="B67" s="3" t="s">
        <v>156</v>
      </c>
      <c r="C67" s="3" t="s">
        <v>8</v>
      </c>
      <c r="D67" s="3" t="s">
        <v>9</v>
      </c>
      <c r="E67" s="3" t="s">
        <v>157</v>
      </c>
      <c r="F67" s="3" t="str">
        <f>HYPERLINK("https://www.esma.europa.eu/publications-data/questions-answers/2181","ESMA_QA_2181")</f>
        <v>ESMA_QA_2181</v>
      </c>
      <c r="G67" s="6">
        <v>45429</v>
      </c>
    </row>
    <row r="68" spans="1:7" x14ac:dyDescent="0.3">
      <c r="A68" s="4">
        <v>66</v>
      </c>
      <c r="B68" s="5">
        <v>80</v>
      </c>
      <c r="C68" s="5" t="s">
        <v>8</v>
      </c>
      <c r="D68" s="5" t="s">
        <v>9</v>
      </c>
      <c r="E68" s="5" t="s">
        <v>158</v>
      </c>
      <c r="F68" s="5" t="str">
        <f>HYPERLINK("https://www.esma.europa.eu/publications-data/questions-answers/2087","ESMA_QA_2087")</f>
        <v>ESMA_QA_2087</v>
      </c>
      <c r="G68" s="7">
        <v>45472</v>
      </c>
    </row>
    <row r="69" spans="1:7" ht="39" x14ac:dyDescent="0.3">
      <c r="A69" s="2">
        <v>67</v>
      </c>
      <c r="B69" s="3"/>
      <c r="C69" s="3" t="s">
        <v>55</v>
      </c>
      <c r="D69" s="3" t="s">
        <v>9</v>
      </c>
      <c r="E69" s="3" t="s">
        <v>159</v>
      </c>
      <c r="F69" s="3" t="str">
        <f>HYPERLINK("https://www.esma.europa.eu/sites/default/files/2024-07/ESMA75-453128700-1048_Opinion_on_broker_models.pdf","ESMA Opinion (ESMA75-453128700-1048)")</f>
        <v>ESMA Opinion (ESMA75-453128700-1048)</v>
      </c>
      <c r="G69" s="6">
        <v>45504</v>
      </c>
    </row>
    <row r="70" spans="1:7" ht="52" x14ac:dyDescent="0.3">
      <c r="A70" s="4">
        <v>68</v>
      </c>
      <c r="B70" s="5" t="s">
        <v>160</v>
      </c>
      <c r="C70" s="5" t="s">
        <v>14</v>
      </c>
      <c r="D70" s="5" t="s">
        <v>9</v>
      </c>
      <c r="E70" s="5" t="s">
        <v>161</v>
      </c>
      <c r="F70" s="5" t="str">
        <f>HYPERLINK("https://www.esma.europa.eu/sites/default/files/2025-03/ESMA35-1872330276-2031_Guidelines_on_suitability_and_periodic_statement_MiCA_LV.pdf","Final Guidelines (ESMA35-1872330276-2031) and translations published on the ESMA website.")</f>
        <v>Final Guidelines (ESMA35-1872330276-2031) and translations published on the ESMA website.</v>
      </c>
      <c r="G70" s="5" t="s">
        <v>162</v>
      </c>
    </row>
    <row r="71" spans="1:7" ht="104" x14ac:dyDescent="0.3">
      <c r="A71" s="2">
        <v>69</v>
      </c>
      <c r="B71" s="3" t="s">
        <v>160</v>
      </c>
      <c r="C71" s="3" t="s">
        <v>14</v>
      </c>
      <c r="D71" s="3" t="s">
        <v>9</v>
      </c>
      <c r="E71" s="3" t="s">
        <v>163</v>
      </c>
      <c r="F71" s="3" t="s">
        <v>164</v>
      </c>
      <c r="G71" s="3" t="s">
        <v>31</v>
      </c>
    </row>
    <row r="72" spans="1:7" ht="52" x14ac:dyDescent="0.3">
      <c r="A72" s="4">
        <v>70</v>
      </c>
      <c r="B72" s="5" t="s">
        <v>165</v>
      </c>
      <c r="C72" s="5" t="s">
        <v>14</v>
      </c>
      <c r="D72" s="5" t="s">
        <v>34</v>
      </c>
      <c r="E72" s="5" t="s">
        <v>166</v>
      </c>
      <c r="F72" s="5" t="str">
        <f>HYPERLINK("https://www.esma.europa.eu/document/guidelines-transfer-services-crypto-assets-under-mica","Final Guidelines (ESMA35-1872330276-2032) and translations published on the ESMA website.")</f>
        <v>Final Guidelines (ESMA35-1872330276-2032) and translations published on the ESMA website.</v>
      </c>
      <c r="G72" s="5" t="s">
        <v>43</v>
      </c>
    </row>
    <row r="73" spans="1:7" ht="65" x14ac:dyDescent="0.3">
      <c r="A73" s="2">
        <v>71</v>
      </c>
      <c r="B73" s="3" t="s">
        <v>167</v>
      </c>
      <c r="C73" s="3" t="s">
        <v>38</v>
      </c>
      <c r="D73" s="3" t="s">
        <v>9</v>
      </c>
      <c r="E73" s="3" t="s">
        <v>168</v>
      </c>
      <c r="F73" s="3" t="str">
        <f>HYPERLINK("https://eur-lex.europa.eu/legal-content/LV/TXT/?uri=CELEX:32025R0414","EC Delegated Regulation (EU) 2025/414.")</f>
        <v>EC Delegated Regulation (EU) 2025/414.</v>
      </c>
      <c r="G73" s="3" t="s">
        <v>40</v>
      </c>
    </row>
    <row r="74" spans="1:7" ht="65" x14ac:dyDescent="0.3">
      <c r="A74" s="4">
        <v>72</v>
      </c>
      <c r="B74" s="5" t="s">
        <v>169</v>
      </c>
      <c r="C74" s="5" t="s">
        <v>33</v>
      </c>
      <c r="D74" s="5" t="s">
        <v>9</v>
      </c>
      <c r="E74" s="5" t="s">
        <v>170</v>
      </c>
      <c r="F74" s="5" t="str">
        <f>HYPERLINK("https://eur-lex.europa.eu/legal-content/LV/TXT/?uri=CELEX:32024R2861","EC Implementing Regulation (EU) 2024/2861")</f>
        <v>EC Implementing Regulation (EU) 2024/2861</v>
      </c>
      <c r="G74" s="5" t="s">
        <v>171</v>
      </c>
    </row>
    <row r="75" spans="1:7" ht="78" x14ac:dyDescent="0.3">
      <c r="A75" s="2">
        <v>73</v>
      </c>
      <c r="B75" s="3" t="s">
        <v>172</v>
      </c>
      <c r="C75" s="3" t="s">
        <v>38</v>
      </c>
      <c r="D75" s="3" t="s">
        <v>9</v>
      </c>
      <c r="E75" s="3" t="s">
        <v>173</v>
      </c>
      <c r="F75" s="3" t="str">
        <f>HYPERLINK("https://eur-lex.europa.eu/legal-content/LV/TXT/?uri=CELEX:32025R0885","EC Delegated Regulation (EU) 2025/885")</f>
        <v>EC Delegated Regulation (EU) 2025/885</v>
      </c>
      <c r="G75" s="3" t="s">
        <v>174</v>
      </c>
    </row>
    <row r="76" spans="1:7" ht="39" x14ac:dyDescent="0.3">
      <c r="A76" s="4">
        <v>74</v>
      </c>
      <c r="B76" s="5" t="s">
        <v>175</v>
      </c>
      <c r="C76" s="5" t="s">
        <v>14</v>
      </c>
      <c r="D76" s="5" t="s">
        <v>9</v>
      </c>
      <c r="E76" s="5" t="s">
        <v>176</v>
      </c>
      <c r="F76" s="5" t="str">
        <f>HYPERLINK("https://www.esma.europa.eu/sites/default/files/2025-07/ESMA75-453128700-1039_Guidelines_on_supervisory_practices_to_prevent_and_detect_market_abuse__MiCA_.pdf","Final Guidelines and translations published on the ESMA website.")</f>
        <v>Final Guidelines and translations published on the ESMA website.</v>
      </c>
      <c r="G76" s="5" t="s">
        <v>177</v>
      </c>
    </row>
    <row r="77" spans="1:7" ht="65" x14ac:dyDescent="0.3">
      <c r="A77" s="2">
        <v>75</v>
      </c>
      <c r="B77" s="3" t="s">
        <v>178</v>
      </c>
      <c r="C77" s="3" t="s">
        <v>38</v>
      </c>
      <c r="D77" s="3" t="s">
        <v>9</v>
      </c>
      <c r="E77" s="3" t="s">
        <v>179</v>
      </c>
      <c r="F77" s="3" t="str">
        <f>HYPERLINK("https://eur-lex.europa.eu/legal-content/LV/TXT/?uri=CELEX:32025R0300","EC Delegated Regulation (EU) 2025/300")</f>
        <v>EC Delegated Regulation (EU) 2025/300</v>
      </c>
      <c r="G77" s="3" t="s">
        <v>125</v>
      </c>
    </row>
    <row r="78" spans="1:7" ht="65" x14ac:dyDescent="0.3">
      <c r="A78" s="4">
        <v>76</v>
      </c>
      <c r="B78" s="5" t="s">
        <v>180</v>
      </c>
      <c r="C78" s="5" t="s">
        <v>33</v>
      </c>
      <c r="D78" s="5" t="s">
        <v>34</v>
      </c>
      <c r="E78" s="5" t="s">
        <v>181</v>
      </c>
      <c r="F78" s="5" t="str">
        <f>HYPERLINK("https://eur-lex.europa.eu/legal-content/LV/TXT/?uri=CELEX:32024R2545","EC Implementing Regulation (EU) 2024/2545")</f>
        <v>EC Implementing Regulation (EU) 2024/2545</v>
      </c>
      <c r="G78" s="5" t="s">
        <v>182</v>
      </c>
    </row>
    <row r="79" spans="1:7" ht="65" x14ac:dyDescent="0.3">
      <c r="A79" s="2">
        <v>77</v>
      </c>
      <c r="B79" s="3" t="s">
        <v>183</v>
      </c>
      <c r="C79" s="3" t="s">
        <v>33</v>
      </c>
      <c r="D79" s="3" t="s">
        <v>34</v>
      </c>
      <c r="E79" s="3" t="s">
        <v>184</v>
      </c>
      <c r="F79" s="3" t="str">
        <f>HYPERLINK("https://eur-lex.europa.eu/legal-content/LV/TXT/?uri=CELEX:32024R2494","EC Implementing Regulation (EU) 2024/2494")</f>
        <v>EC Implementing Regulation (EU) 2024/2494</v>
      </c>
      <c r="G79" s="3" t="s">
        <v>185</v>
      </c>
    </row>
    <row r="80" spans="1:7" ht="52" x14ac:dyDescent="0.3">
      <c r="A80" s="4">
        <v>78</v>
      </c>
      <c r="B80" s="5" t="s">
        <v>186</v>
      </c>
      <c r="C80" s="5" t="s">
        <v>14</v>
      </c>
      <c r="D80" s="5" t="s">
        <v>187</v>
      </c>
      <c r="E80" s="5" t="s">
        <v>188</v>
      </c>
      <c r="F80" s="5" t="str">
        <f>HYPERLINK("https://www.esma.europa.eu/sites/default/files/2025-03/JC_2024_28_Guidelines_on_explanations_and_opinions__and_the_standardised_test_for_crypto-assets_under_MiCA.pdf","Final Guidelines (JC 2024 28) and translations published on the ESMA website.")</f>
        <v>Final Guidelines (JC 2024 28) and translations published on the ESMA website.</v>
      </c>
      <c r="G80" s="5" t="s">
        <v>189</v>
      </c>
    </row>
    <row r="81" spans="1:7" ht="65" x14ac:dyDescent="0.3">
      <c r="A81" s="2">
        <v>79</v>
      </c>
      <c r="B81" s="3" t="s">
        <v>190</v>
      </c>
      <c r="C81" s="3" t="s">
        <v>28</v>
      </c>
      <c r="D81" s="3" t="s">
        <v>29</v>
      </c>
      <c r="E81" s="3" t="s">
        <v>191</v>
      </c>
      <c r="F81" s="3" t="str">
        <f>HYPERLINK("https://eur-lex.europa.eu/legal-content/LV/TXT/?uri=CELEX:32024R1507","EC Delegated Regulation (EU) 2024/1507")</f>
        <v>EC Delegated Regulation (EU) 2024/1507</v>
      </c>
      <c r="G81" s="3" t="s">
        <v>92</v>
      </c>
    </row>
    <row r="82" spans="1:7" ht="65" x14ac:dyDescent="0.3">
      <c r="A82" s="4">
        <v>80</v>
      </c>
      <c r="B82" s="5" t="s">
        <v>192</v>
      </c>
      <c r="C82" s="5" t="s">
        <v>38</v>
      </c>
      <c r="D82" s="5" t="s">
        <v>9</v>
      </c>
      <c r="E82" s="5" t="s">
        <v>193</v>
      </c>
      <c r="F82" s="5" t="str">
        <f>HYPERLINK("https://eur-lex.europa.eu/legal-content/LV/TXT/?uri=CELEX:32025R0292","EC Delegated Regulation (EU) 2025/292")</f>
        <v>EC Delegated Regulation (EU) 2025/292</v>
      </c>
      <c r="G82" s="5" t="s">
        <v>68</v>
      </c>
    </row>
    <row r="83" spans="1:7" ht="65" x14ac:dyDescent="0.3">
      <c r="A83" s="2">
        <v>81</v>
      </c>
      <c r="B83" s="3" t="s">
        <v>194</v>
      </c>
      <c r="C83" s="3" t="s">
        <v>38</v>
      </c>
      <c r="D83" s="3" t="s">
        <v>9</v>
      </c>
      <c r="E83" s="3" t="s">
        <v>195</v>
      </c>
      <c r="F83" s="3" t="str">
        <f>HYPERLINK("https://eur-lex.europa.eu/legal-content/LV/TXT/?uri=CELEX:32025R0421","EC Delegated Regulation (EU) 2025/421")</f>
        <v>EC Delegated Regulation (EU) 2025/421</v>
      </c>
      <c r="G83" s="3" t="s">
        <v>83</v>
      </c>
    </row>
    <row r="84" spans="1:7" ht="78" x14ac:dyDescent="0.3">
      <c r="A84" s="4">
        <v>82</v>
      </c>
      <c r="B84" s="5" t="s">
        <v>196</v>
      </c>
      <c r="C84" s="5" t="s">
        <v>33</v>
      </c>
      <c r="D84" s="5" t="s">
        <v>9</v>
      </c>
      <c r="E84" s="5" t="s">
        <v>197</v>
      </c>
      <c r="F84" s="5" t="s">
        <v>198</v>
      </c>
      <c r="G84" s="5" t="s">
        <v>31</v>
      </c>
    </row>
    <row r="85" spans="1:7" ht="39" x14ac:dyDescent="0.3">
      <c r="A85" s="2">
        <v>83</v>
      </c>
      <c r="B85" s="3" t="s">
        <v>199</v>
      </c>
      <c r="C85" s="3" t="s">
        <v>14</v>
      </c>
      <c r="D85" s="3" t="s">
        <v>9</v>
      </c>
      <c r="E85" s="3" t="s">
        <v>200</v>
      </c>
      <c r="F85" s="3" t="s">
        <v>198</v>
      </c>
      <c r="G85" s="3" t="s">
        <v>31</v>
      </c>
    </row>
    <row r="86" spans="1:7" ht="65" x14ac:dyDescent="0.3">
      <c r="A86" s="4">
        <v>84</v>
      </c>
      <c r="B86" s="5" t="s">
        <v>201</v>
      </c>
      <c r="C86" s="5" t="s">
        <v>38</v>
      </c>
      <c r="D86" s="5" t="s">
        <v>79</v>
      </c>
      <c r="E86" s="5" t="s">
        <v>202</v>
      </c>
      <c r="F86" s="5" t="str">
        <f>HYPERLINK("https://eur-lex.europa.eu/legal-content/LV/TXT/?uri=CELEX:32025R0297","EC Delegated Regulation (EU) 2025/297")</f>
        <v>EC Delegated Regulation (EU) 2025/297</v>
      </c>
      <c r="G86" s="5" t="s">
        <v>68</v>
      </c>
    </row>
    <row r="87" spans="1:7" ht="65" x14ac:dyDescent="0.3">
      <c r="A87" s="2">
        <v>85</v>
      </c>
      <c r="B87" s="3" t="s">
        <v>203</v>
      </c>
      <c r="C87" s="3" t="s">
        <v>28</v>
      </c>
      <c r="D87" s="3" t="s">
        <v>29</v>
      </c>
      <c r="E87" s="3" t="s">
        <v>204</v>
      </c>
      <c r="F87" s="3" t="str">
        <f>HYPERLINK("https://eur-lex.europa.eu/legal-content/LV/TXT/?uri=CELEX:32024R1504","EC Delegated Regulation (EU) 2024/1504")</f>
        <v>EC Delegated Regulation (EU) 2024/1504</v>
      </c>
      <c r="G87" s="3" t="s">
        <v>92</v>
      </c>
    </row>
    <row r="88" spans="1:7" ht="65" x14ac:dyDescent="0.3">
      <c r="A88" s="4">
        <v>86</v>
      </c>
      <c r="B88" s="5" t="s">
        <v>205</v>
      </c>
      <c r="C88" s="5" t="s">
        <v>28</v>
      </c>
      <c r="D88" s="5" t="s">
        <v>29</v>
      </c>
      <c r="E88" s="5" t="s">
        <v>206</v>
      </c>
      <c r="F88" s="5" t="str">
        <f>HYPERLINK("https://eur-lex.europa.eu/legal-content/LV/TXT/?uri=CELEX:32024R1503","EC Delegated Regulation (EU) 2024/1503")</f>
        <v>EC Delegated Regulation (EU) 2024/1503</v>
      </c>
      <c r="G88" s="5" t="s">
        <v>92</v>
      </c>
    </row>
    <row r="89" spans="1:7" ht="52" x14ac:dyDescent="0.3">
      <c r="A89" s="2">
        <v>87</v>
      </c>
      <c r="B89" s="3" t="s">
        <v>207</v>
      </c>
      <c r="C89" s="3" t="s">
        <v>208</v>
      </c>
      <c r="D89" s="3" t="s">
        <v>29</v>
      </c>
      <c r="E89" s="3" t="s">
        <v>209</v>
      </c>
      <c r="F89" s="3" t="s">
        <v>210</v>
      </c>
      <c r="G89" s="3" t="s">
        <v>31</v>
      </c>
    </row>
    <row r="90" spans="1:7" ht="78" x14ac:dyDescent="0.3">
      <c r="A90" s="4">
        <v>88</v>
      </c>
      <c r="B90" s="5">
        <v>140</v>
      </c>
      <c r="C90" s="5" t="s">
        <v>208</v>
      </c>
      <c r="D90" s="5" t="s">
        <v>211</v>
      </c>
      <c r="E90" s="5" t="s">
        <v>212</v>
      </c>
      <c r="F90" s="5" t="s">
        <v>213</v>
      </c>
      <c r="G90" s="5" t="s">
        <v>31</v>
      </c>
    </row>
    <row r="91" spans="1:7" ht="39" x14ac:dyDescent="0.3">
      <c r="A91" s="2">
        <v>89</v>
      </c>
      <c r="B91" s="3">
        <v>141</v>
      </c>
      <c r="C91" s="3" t="s">
        <v>208</v>
      </c>
      <c r="D91" s="3" t="s">
        <v>34</v>
      </c>
      <c r="E91" s="3" t="s">
        <v>214</v>
      </c>
      <c r="F91" s="3" t="s">
        <v>215</v>
      </c>
      <c r="G91" s="3" t="s">
        <v>31</v>
      </c>
    </row>
    <row r="92" spans="1:7" ht="104" x14ac:dyDescent="0.3">
      <c r="A92" s="4">
        <v>90</v>
      </c>
      <c r="B92" s="5">
        <v>142</v>
      </c>
      <c r="C92" s="5" t="s">
        <v>208</v>
      </c>
      <c r="D92" s="5" t="s">
        <v>211</v>
      </c>
      <c r="E92" s="5" t="s">
        <v>216</v>
      </c>
      <c r="F92" s="5" t="str">
        <f>HYPERLINK("https://www.eba.europa.eu/sites/default/files/2025-01/5fe168a2-e5a6-41a1-a1b4-87a35ecebb5c/Joint%20Report%20on%20recent%20developments%20in%20crypto-assets%20%28Art%20142%20MiCAR%29.pdf","EC report deadline: 30 December 2024 (not published).
Joint EBA and ESMA report on recent developments in crypto-assets (as input to the EC report) published (13 January 2025).")</f>
        <v>EC report deadline: 30 December 2024 (not published).
Joint EBA and ESMA report on recent developments in crypto-assets (as input to the EC report) published (13 January 2025).</v>
      </c>
      <c r="G92" s="5" t="s">
        <v>31</v>
      </c>
    </row>
    <row r="93" spans="1:7" ht="26" x14ac:dyDescent="0.3">
      <c r="A93" s="2">
        <v>91</v>
      </c>
      <c r="B93" s="3">
        <v>143</v>
      </c>
      <c r="C93" s="3" t="s">
        <v>45</v>
      </c>
      <c r="D93" s="3" t="s">
        <v>9</v>
      </c>
      <c r="E93" s="3" t="s">
        <v>217</v>
      </c>
      <c r="F93" s="3" t="str">
        <f>HYPERLINK("https://www.esma.europa.eu/sites/default/files/2024-12/ESMA75-453128700-1396_Statement_on_MiCA_transitional_measures.pdf","Statement on MiCA Transitional Measures")</f>
        <v>Statement on MiCA Transitional Measures</v>
      </c>
      <c r="G93" s="6">
        <v>45643</v>
      </c>
    </row>
    <row r="94" spans="1:7" x14ac:dyDescent="0.3">
      <c r="A94" s="4">
        <v>92</v>
      </c>
      <c r="B94" s="5">
        <v>143</v>
      </c>
      <c r="C94" s="5" t="s">
        <v>8</v>
      </c>
      <c r="D94" s="5" t="s">
        <v>9</v>
      </c>
      <c r="E94" s="5" t="s">
        <v>218</v>
      </c>
      <c r="F94" s="5" t="str">
        <f>HYPERLINK("https://www.esma.europa.eu/publications-data/questions-answers/2085","ESMA_QA_2085")</f>
        <v>ESMA_QA_2085</v>
      </c>
      <c r="G94" s="7">
        <v>45320</v>
      </c>
    </row>
    <row r="95" spans="1:7" ht="26" x14ac:dyDescent="0.3">
      <c r="A95" s="2">
        <v>93</v>
      </c>
      <c r="B95" s="3">
        <v>143</v>
      </c>
      <c r="C95" s="3" t="s">
        <v>8</v>
      </c>
      <c r="D95" s="3" t="s">
        <v>9</v>
      </c>
      <c r="E95" s="3" t="s">
        <v>219</v>
      </c>
      <c r="F95" s="3" t="str">
        <f>HYPERLINK("https://www.esma.europa.eu/publications-data/questions-answers/2086","ESMA_QA_2086")</f>
        <v>ESMA_QA_2086</v>
      </c>
      <c r="G95" s="6">
        <v>45320</v>
      </c>
    </row>
    <row r="96" spans="1:7" ht="26" x14ac:dyDescent="0.3">
      <c r="A96" s="4">
        <v>94</v>
      </c>
      <c r="B96" s="5">
        <v>143</v>
      </c>
      <c r="C96" s="5" t="s">
        <v>8</v>
      </c>
      <c r="D96" s="5" t="s">
        <v>9</v>
      </c>
      <c r="E96" s="5" t="s">
        <v>220</v>
      </c>
      <c r="F96" s="5" t="str">
        <f>HYPERLINK("https://www.esma.europa.eu/publications-data/questions-answers/2295","ESMA_QA_2295")</f>
        <v>ESMA_QA_2295</v>
      </c>
      <c r="G96" s="7">
        <v>45567</v>
      </c>
    </row>
    <row r="97" spans="1:7" ht="26" x14ac:dyDescent="0.3">
      <c r="A97" s="2">
        <v>95</v>
      </c>
      <c r="B97" s="3" t="s">
        <v>221</v>
      </c>
      <c r="C97" s="3" t="s">
        <v>8</v>
      </c>
      <c r="D97" s="3" t="s">
        <v>9</v>
      </c>
      <c r="E97" s="3" t="s">
        <v>222</v>
      </c>
      <c r="F97" s="3" t="str">
        <f>HYPERLINK("https://www.esma.europa.eu/publications-data/questions-answers/2068","ESMA_QA_2068")</f>
        <v>ESMA_QA_2068</v>
      </c>
      <c r="G97" s="6">
        <v>45463</v>
      </c>
    </row>
    <row r="98" spans="1:7" ht="26" x14ac:dyDescent="0.3">
      <c r="A98" s="4">
        <v>96</v>
      </c>
      <c r="B98" s="5" t="s">
        <v>221</v>
      </c>
      <c r="C98" s="5" t="s">
        <v>8</v>
      </c>
      <c r="D98" s="5" t="s">
        <v>9</v>
      </c>
      <c r="E98" s="5" t="s">
        <v>223</v>
      </c>
      <c r="F98" s="5" t="str">
        <f>HYPERLINK("https://www.esma.europa.eu/publications-data/questions-answers/2220","ESMA_QA_2220")</f>
        <v>ESMA_QA_2220</v>
      </c>
      <c r="G98" s="7">
        <v>45477</v>
      </c>
    </row>
    <row r="99" spans="1:7" ht="39" x14ac:dyDescent="0.3">
      <c r="A99" s="2">
        <v>97</v>
      </c>
      <c r="B99" s="3" t="s">
        <v>221</v>
      </c>
      <c r="C99" s="3" t="s">
        <v>8</v>
      </c>
      <c r="D99" s="3" t="s">
        <v>9</v>
      </c>
      <c r="E99" s="3" t="s">
        <v>224</v>
      </c>
      <c r="F99" s="3" t="str">
        <f>HYPERLINK("https://www.esma.europa.eu/publications-data/questions-answers/2221","ESMA_QA_2221")</f>
        <v>ESMA_QA_2221</v>
      </c>
      <c r="G99" s="6">
        <v>45477</v>
      </c>
    </row>
    <row r="100" spans="1:7" ht="39" x14ac:dyDescent="0.3">
      <c r="A100" s="4">
        <v>98</v>
      </c>
      <c r="B100" s="5" t="s">
        <v>225</v>
      </c>
      <c r="C100" s="5" t="s">
        <v>45</v>
      </c>
      <c r="D100" s="5" t="s">
        <v>52</v>
      </c>
      <c r="E100" s="5" t="s">
        <v>226</v>
      </c>
      <c r="F100" s="5" t="str">
        <f>HYPERLINK("https://www.eba.europa.eu/sites/default/files/2024-07/7dcd9ce9-96e3-4c5c-8d86-39d7784d1f03/EBA%20statement%20on%20Application%20of%20MiCAR%20to%20ARTs%20and%20EMTs.pdf","EBA Statement on the application of MiCAR to ARTs and EMTs")</f>
        <v>EBA Statement on the application of MiCAR to ARTs and EMTs</v>
      </c>
      <c r="G100" s="7">
        <v>45477</v>
      </c>
    </row>
    <row r="101" spans="1:7" x14ac:dyDescent="0.3">
      <c r="A101" s="2">
        <v>99</v>
      </c>
      <c r="B101" s="3" t="s">
        <v>227</v>
      </c>
      <c r="C101" s="3" t="s">
        <v>8</v>
      </c>
      <c r="D101" s="3" t="s">
        <v>9</v>
      </c>
      <c r="E101" s="3" t="s">
        <v>228</v>
      </c>
      <c r="F101" s="3" t="str">
        <f>HYPERLINK("https://www.esma.europa.eu/publications-data/questions-answers/2070","ESMA_QA_2070")</f>
        <v>ESMA_QA_2070</v>
      </c>
      <c r="G101" s="6">
        <v>45463</v>
      </c>
    </row>
    <row r="102" spans="1:7" ht="26" x14ac:dyDescent="0.3">
      <c r="A102" s="4">
        <v>100</v>
      </c>
      <c r="B102" s="5"/>
      <c r="C102" s="5" t="s">
        <v>45</v>
      </c>
      <c r="D102" s="5" t="s">
        <v>52</v>
      </c>
      <c r="E102" s="5" t="s">
        <v>229</v>
      </c>
      <c r="F102" s="5" t="e">
        <f>HYPERLINK(_xlfn._LONGTEXT("https://www.eba.europa.eu/sites/default/files/document_library/Publications/Other%20publications/2023/Statement%20on%20%20preparatory%20steps%20towards%20application%20of%20MiCAR/1057527/Statement%20on%20timely%20preparatory%20steps%20towards%20the%20appl","ication%20of%20MiCAR%20to%20asset-referenced%20and%20e-money%20tokens.pdf"),"Statement on timely preparatory steps towards the application of MiCAR to asset-referenced tokens and e-money tokens")</f>
        <v>#VALUE!</v>
      </c>
      <c r="G102" s="7">
        <v>45119</v>
      </c>
    </row>
    <row r="103" spans="1:7" ht="65" x14ac:dyDescent="0.3">
      <c r="A103" s="2">
        <v>101</v>
      </c>
      <c r="B103" s="3"/>
      <c r="C103" s="3" t="s">
        <v>14</v>
      </c>
      <c r="D103" s="3" t="s">
        <v>52</v>
      </c>
      <c r="E103" s="3" t="s">
        <v>230</v>
      </c>
      <c r="F103" s="3" t="str">
        <f>HYPERLINK("https://www.eba.europa.eu/sites/default/files/2024-12/907cde4b-7d25-4f41-b1ef-bb0a469f00ac/Final%20report%20on%20Guidelines%20on%20reporting%20on%20ARTs%20and%20EMTs.pdf","Final report on Guidelines (EBA/GL/2024/16)
The Guidelines and translations published on the EBA website.")</f>
        <v>Final report on Guidelines (EBA/GL/2024/16)
The Guidelines and translations published on the EBA website.</v>
      </c>
      <c r="G103" s="3" t="s">
        <v>231</v>
      </c>
    </row>
    <row r="104" spans="1:7" x14ac:dyDescent="0.3">
      <c r="A104" s="10" t="str">
        <f>HYPERLINK("https://www.eba.europa.eu/regulation-and-policy/single-rulebook/interactive-single-rulebook/17797",_xlfn._LONGTEXT("i  Please note that the EBA questions and answers (Q&amp;A) are not included here, but they can be found on the EBA website.
*DA = Delegated Act, RTS = Regulatory Technical Standard under Articles 10-14 of the ESA Regulations; ITS = Implementing Technical Sta","ndard under Article 15 of the ESA Regulations; guidelines, questions and answers (Q&amp;A), opinions, reports, supervisory briefings or statements."))</f>
        <v>i  Please note that the EBA questions and answers (Q&amp;A) are not included here, but they can be found on the EBA website.
*DA = Delegated Act, RTS = Regulatory Technical Standard under Articles 10-14 of the ESA Regulations; ITS = Implementing Technical Standard under Article 15 of the ESA Regulations; guidelines, questions and answers (Q&amp;A), opinions, reports, supervisory briefings or statements.</v>
      </c>
      <c r="B104" s="11"/>
      <c r="C104" s="11"/>
      <c r="D104" s="11"/>
      <c r="E104" s="11"/>
      <c r="F104" s="11"/>
      <c r="G104" s="11"/>
    </row>
  </sheetData>
  <mergeCells count="2">
    <mergeCell ref="A1:G1"/>
    <mergeCell ref="A104:G104"/>
  </mergeCells>
  <pageMargins left="0.3" right="0.3" top="0.4" bottom="0.4"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Table 1</vt:lpstr>
      <vt:lpstr>'Table 1'!Drukāt_virsrakstus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ESMA75-113276571-1510 MiCA Level 2 and 3 measures</dc:title>
  <dc:creator>Emīlija Marta Frīdenberga</dc:creator>
  <cp:lastModifiedBy>Emīlija Marta Frīdenberga</cp:lastModifiedBy>
  <cp:revision>0</cp:revision>
  <dcterms:created xsi:type="dcterms:W3CDTF">2026-06-30T12:20:51Z</dcterms:created>
  <dcterms:modified xsi:type="dcterms:W3CDTF">2026-07-08T08:01:48Z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2025-07-16T00:00:00Z</vt:filetime>
  </property>
  <property fmtid="{D5CDD505-2E9C-101B-9397-08002B2CF9AE}" pid="4" name="Creator">
    <vt:lpwstr>Microsoft® Word for Microsoft 365</vt:lpwstr>
  </property>
  <property fmtid="{D5CDD505-2E9C-101B-9397-08002B2CF9AE}" pid="5" name="LastSaved">
    <vt:filetime>2026-06-30T00:00:00Z</vt:filetime>
  </property>
  <property fmtid="{D5CDD505-2E9C-101B-9397-08002B2CF9AE}" pid="6" name="MSIP_Label_05ae7051-b702-462d-8e81-9ac0b6085f00_ActionId">
    <vt:lpwstr>45b44c40-c962-4367-9025-b93cd3f3a90e</vt:lpwstr>
  </property>
  <property fmtid="{D5CDD505-2E9C-101B-9397-08002B2CF9AE}" pid="7" name="MSIP_Label_05ae7051-b702-462d-8e81-9ac0b6085f00_Enabled">
    <vt:lpwstr>True</vt:lpwstr>
  </property>
  <property fmtid="{D5CDD505-2E9C-101B-9397-08002B2CF9AE}" pid="8" name="MSIP_Label_05ae7051-b702-462d-8e81-9ac0b6085f00_Extended_MSFT_Method">
    <vt:lpwstr>Standard</vt:lpwstr>
  </property>
  <property fmtid="{D5CDD505-2E9C-101B-9397-08002B2CF9AE}" pid="9" name="MSIP_Label_05ae7051-b702-462d-8e81-9ac0b6085f00_Name">
    <vt:lpwstr>Regular</vt:lpwstr>
  </property>
  <property fmtid="{D5CDD505-2E9C-101B-9397-08002B2CF9AE}" pid="10" name="MSIP_Label_05ae7051-b702-462d-8e81-9ac0b6085f00_Removed">
    <vt:lpwstr>False</vt:lpwstr>
  </property>
  <property fmtid="{D5CDD505-2E9C-101B-9397-08002B2CF9AE}" pid="11" name="MSIP_Label_05ae7051-b702-462d-8e81-9ac0b6085f00_SetDate">
    <vt:lpwstr>2025-07-16T12:09:02Z</vt:lpwstr>
  </property>
  <property fmtid="{D5CDD505-2E9C-101B-9397-08002B2CF9AE}" pid="12" name="MSIP_Label_05ae7051-b702-462d-8e81-9ac0b6085f00_SiteId">
    <vt:lpwstr>e406f268-4ae7-4c80-8994-02493da00c03</vt:lpwstr>
  </property>
  <property fmtid="{D5CDD505-2E9C-101B-9397-08002B2CF9AE}" pid="13" name="Producer">
    <vt:lpwstr>Microsoft® Word for Microsoft 365</vt:lpwstr>
  </property>
</Properties>
</file>