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efridenb\Desktop\"/>
    </mc:Choice>
  </mc:AlternateContent>
  <xr:revisionPtr revIDLastSave="0" documentId="13_ncr:1_{538F758F-D769-4871-A7ED-7181129975AA}" xr6:coauthVersionLast="47" xr6:coauthVersionMax="47" xr10:uidLastSave="{00000000-0000-0000-0000-000000000000}"/>
  <bookViews>
    <workbookView xWindow="-110" yWindow="-110" windowWidth="19420" windowHeight="10300" tabRatio="500" xr2:uid="{00000000-000D-0000-FFFF-FFFF00000000}"/>
  </bookViews>
  <sheets>
    <sheet name="Table 1" sheetId="1" r:id="rId1"/>
  </sheets>
  <definedNames>
    <definedName name="_xlnm.Print_Titles" localSheetId="0">'Table 1'!$2:$2</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A104" i="1" l="1"/>
  <c r="F103" i="1"/>
  <c r="F102" i="1"/>
  <c r="F101" i="1"/>
  <c r="F100" i="1"/>
  <c r="F99" i="1"/>
  <c r="F98" i="1"/>
  <c r="F97" i="1"/>
  <c r="F96" i="1"/>
  <c r="F95" i="1"/>
  <c r="F94" i="1"/>
  <c r="F93" i="1"/>
  <c r="F92" i="1"/>
  <c r="F88" i="1"/>
  <c r="F87" i="1"/>
  <c r="F86" i="1"/>
  <c r="F83" i="1"/>
  <c r="F82" i="1"/>
  <c r="F81" i="1"/>
  <c r="F80" i="1"/>
  <c r="F79" i="1"/>
  <c r="F78" i="1"/>
  <c r="F77" i="1"/>
  <c r="F76" i="1"/>
  <c r="F75" i="1"/>
  <c r="F74" i="1"/>
  <c r="F73" i="1"/>
  <c r="F72" i="1"/>
  <c r="F70" i="1"/>
  <c r="F69" i="1"/>
  <c r="F68" i="1"/>
  <c r="F67" i="1"/>
  <c r="F66" i="1"/>
  <c r="F65" i="1"/>
  <c r="F64" i="1"/>
  <c r="F63" i="1"/>
  <c r="F62" i="1"/>
  <c r="F61" i="1"/>
  <c r="F60" i="1"/>
  <c r="F59" i="1"/>
  <c r="F58" i="1"/>
  <c r="F57" i="1"/>
  <c r="F56" i="1"/>
  <c r="F55" i="1"/>
  <c r="F54" i="1"/>
  <c r="F53" i="1"/>
  <c r="F52" i="1"/>
  <c r="F51" i="1"/>
  <c r="F50" i="1"/>
  <c r="G49" i="1"/>
  <c r="F49" i="1"/>
  <c r="F48" i="1"/>
  <c r="F47" i="1"/>
  <c r="F46" i="1"/>
  <c r="F45" i="1"/>
  <c r="F44" i="1"/>
  <c r="F43" i="1"/>
  <c r="F42" i="1"/>
  <c r="F41" i="1"/>
  <c r="F40" i="1"/>
  <c r="G39" i="1"/>
  <c r="F39" i="1"/>
  <c r="G38" i="1"/>
  <c r="F38" i="1"/>
  <c r="F37" i="1"/>
  <c r="F36" i="1"/>
  <c r="F35" i="1"/>
  <c r="F34" i="1"/>
  <c r="G33" i="1"/>
  <c r="F33" i="1"/>
  <c r="F32" i="1"/>
  <c r="F31" i="1"/>
  <c r="F30" i="1"/>
  <c r="F29" i="1"/>
  <c r="F28" i="1"/>
  <c r="G27" i="1"/>
  <c r="F27" i="1"/>
  <c r="F26" i="1"/>
  <c r="F25" i="1"/>
  <c r="F24" i="1"/>
  <c r="F23" i="1"/>
  <c r="F22" i="1"/>
  <c r="F21" i="1"/>
  <c r="G20" i="1"/>
  <c r="F20" i="1"/>
  <c r="F19" i="1"/>
  <c r="F18" i="1"/>
  <c r="F17" i="1"/>
  <c r="F16" i="1"/>
  <c r="F15" i="1"/>
  <c r="F14" i="1"/>
  <c r="F13" i="1"/>
  <c r="F12" i="1"/>
  <c r="F10" i="1"/>
  <c r="F9" i="1"/>
  <c r="F8" i="1"/>
  <c r="F7" i="1"/>
  <c r="F6" i="1"/>
  <c r="F5" i="1"/>
  <c r="F4" i="1"/>
  <c r="F3" i="1"/>
</calcChain>
</file>

<file path=xl/sharedStrings.xml><?xml version="1.0" encoding="utf-8"?>
<sst xmlns="http://schemas.openxmlformats.org/spreadsheetml/2006/main" count="452" uniqueCount="232">
  <si>
    <t>ESMA
Pārskats par 2. un 3. līmeņa pasākumiem saistībā ar Regulu (ES) 2023/1114 par kriptoaktīvu tirgiem (MiCA) Pēdējie atjauninājumi: 02.07.2026.</t>
  </si>
  <si>
    <t>Nr.</t>
  </si>
  <si>
    <t>Atsauces pants</t>
  </si>
  <si>
    <t>Veids (*)
DA, RTS, ITS, GL, J&amp;Ai,
Atzinums, Ziņojumi, Uzraudzības ziņojums, Paziņojums</t>
  </si>
  <si>
    <t>Izdevējs</t>
  </si>
  <si>
    <t>Apraksts</t>
  </si>
  <si>
    <t>Atsauce</t>
  </si>
  <si>
    <t>Datums</t>
  </si>
  <si>
    <t>Q&amp;A</t>
  </si>
  <si>
    <t>ESMA</t>
  </si>
  <si>
    <t>Iespēja fiziskām personām un trastiem/pilnvarniekiem saņemt CASP (kriptoaktīvu pakalpojumu sniedzēja) atļauju</t>
  </si>
  <si>
    <t>2, 143</t>
  </si>
  <si>
    <t>DLT daudzpusējās tirdzniecības sistēmas (DLT MI) sniegtie kriptoaktīvu pakalpojumi</t>
  </si>
  <si>
    <t>2(5)</t>
  </si>
  <si>
    <t>GL</t>
  </si>
  <si>
    <t>ESMA izdos vadlīnijas par nosacījumiem un kritērijiem kriptoaktīvu kvalificēšanai par finanšu instrumentiem.</t>
  </si>
  <si>
    <t>Publicēts 2025. gada 19. martā.
Piemērojams 60 kalendāra dienas pēc tulkojumu publicēšanas.</t>
  </si>
  <si>
    <t>3(1)(12), 16(1),
48(1), 143(4)(5)</t>
  </si>
  <si>
    <t>Publiska piedāvājuma tvērums</t>
  </si>
  <si>
    <t>3(1)(17)</t>
  </si>
  <si>
    <t>Klientu kriptoaktīvu sajaukšana ar citu grupas vienību kriptoaktīviem, darbojoties kā turētājam (kastodijam)</t>
  </si>
  <si>
    <t>3(1)(26), 82(2)</t>
  </si>
  <si>
    <t>Kriptoaktīvu pārvedumi kā cita kriptoaktīvu pakalpojuma sastāvdaļa vai kā atsevišķs kriptoaktīvu pārveduma pakalpojums</t>
  </si>
  <si>
    <t>3(1)(15)(19)(20),
76(5)</t>
  </si>
  <si>
    <t>Tirdzniecība savā vārdā (proprietary trading) saskaņā ar MiCA</t>
  </si>
  <si>
    <t>3(1)(16)</t>
  </si>
  <si>
    <t>Automatizētā tirdzniecība</t>
  </si>
  <si>
    <t>3(2)</t>
  </si>
  <si>
    <t>DA</t>
  </si>
  <si>
    <t>EC</t>
  </si>
  <si>
    <t>Komisija saskaņā ar 139. pantu pieņems deleģētos aktus, lai papildinātu šo regulu, sīkāk precizējot 3. panta 1. punktā noteikto definīciju tehniskos elementus, kā arī pielāgotu šīs definīcijas tirgus un tehnoloģiju attīstībai.</t>
  </si>
  <si>
    <t>Vēl jāapstiprina</t>
  </si>
  <si>
    <t>6(11), 19(10),
51(10)</t>
  </si>
  <si>
    <t>ITS</t>
  </si>
  <si>
    <t>ESMA, EBA</t>
  </si>
  <si>
    <t>ESMA kopā ar EBI izstrādās standarta veidlapas, formātus un veidnes nolūkā darīt kriptoaktīvu baltās grāmatas pieejamas mašīnlasāmā formātā.</t>
  </si>
  <si>
    <t>Publicēta Oficiālajā Vēstnesī 2024. gada 3. decembrī.
Stājusies spēkā 2024. gada 23. decembrī un piemērojama no 2025. gada 23. decembra.</t>
  </si>
  <si>
    <t>6(12), 19(11),
51(15), 66(6)</t>
  </si>
  <si>
    <t>RTS</t>
  </si>
  <si>
    <t>ESMA un EBI precizēs saturu, metodoloģiju un informācijas sniegšanas veidu attiecībā uz ilgtspējas rādītājiem, kas saistīti ar negatīvo ietekmi uz klimatu un citu ar vidi saistītu negatīvo ietekmi.</t>
  </si>
  <si>
    <t>Publicēta Oficiālajā Vēstnesī 2025. gada 31. martā.
Stājusies spēkā 2025. gada 20. aprīlī (t.i., 20. dienā pēc publicēšanas Oficiālajā Vēstnesī).</t>
  </si>
  <si>
    <t>14(1)</t>
  </si>
  <si>
    <t>ESMA kopā ar EBI izdos vadlīnijas, lai kriptoaktīvu (kas nav ar aktīviem saistīti žetoni vai e-naudas žetoni) emitenti varētu uzturēt sistēmas un drošības piekļuves protokolus atbilstoši Savienības standartiem.</t>
  </si>
  <si>
    <t>Publicēts 2025. gada 26. februārī.
Piemērojams 60 kalendāra dienas pēc tulkojumu publicēšanas.</t>
  </si>
  <si>
    <t>16(1)</t>
  </si>
  <si>
    <t>Statement</t>
  </si>
  <si>
    <t>Publisks paziņojums par konkrētu kriptoaktīvu pakalpojumu sniegšanu saistībā ar MiCA neatbilstošiem ar aktīviem saistītiem žetoniem (ART) un e-naudas žetoniem (EMT)</t>
  </si>
  <si>
    <t>17(8)</t>
  </si>
  <si>
    <t>EBA,
ESMA,ECB</t>
  </si>
  <si>
    <t>EBI kopā ar ESMA un ECB precizēs procedūru kredītiestādes izstrādātas ar aktīviem saistīta žetona (ART) kriptoaktīvu baltās grāmatas apstiprināšanai.</t>
  </si>
  <si>
    <t>Publicēta Oficiālajā Vēstnesī 2025. gada 13. februārī. Stājusies spēkā 2025. gada 5. martā (t.i., 20. dienā pēc publicēšanas Oficiālajā Vēstnesī).</t>
  </si>
  <si>
    <t>18(6)</t>
  </si>
  <si>
    <t>EBA</t>
  </si>
  <si>
    <t>EBI ciešā sadarbībā ar ESMA un ECB izstrādās RTS projektu, lai sīkāk precizētu informāciju, kas iekļaujama atļaujas pieteikumā.</t>
  </si>
  <si>
    <t>Publicēts 2025. gada 5. jūnijā.
Stājas spēkā 20. dienā pēc publicēšanas Oficiālajā Vēstnesī</t>
  </si>
  <si>
    <t>Opinion</t>
  </si>
  <si>
    <t>EBI atzinums par Eiropas Komisijas grozījumiem attiecībā uz galīgo RTS projektu par informāciju, kas iekļaujama pieteikumā par publisku piedāvājumu un pielaidi tirdzniecībai ar aktīviem saistītiem žetoniem saskaņā ar 18. panta 6. punktu MiCAR.</t>
  </si>
  <si>
    <t>18(7)</t>
  </si>
  <si>
    <t>EBI ciešā sadarbībā ar ESMA izstrādās ITS projektu, lai izveidotu standarta veidlapas, veidnes un procedūras informācijai, kas iekļaujama pieteikumā, nolūkā nodrošināt vienveidību visā Savienībā.</t>
  </si>
  <si>
    <t>21(3), 63(11)</t>
  </si>
  <si>
    <t>EBA, ESMA</t>
  </si>
  <si>
    <t>EBI un ESMA izdos vadlīnijas par ART emitentu vadības struktūras locekļu, kā arī akcionāru un dalībnieku, kuriem ir kvalificēta līdzdalība ART emitentos, piemērotības novērtēšanu.</t>
  </si>
  <si>
    <t>N/A</t>
  </si>
  <si>
    <t>EBI izdos vadlīnijas, lai noteiktu veidnes, kas palīdzētu kompetentajām iestādēm veikt uzraudzības pienākumus attiecībā uz emitentu atbilstību pašu kapitāla un likviditātes prasībām MiCA III un IV sadaļā, novēršot datu punktu trūkumus, kas nepieciešami saskaņā ar MiCA 22. pantu (ziņošana par ar aktīviem saistītiem žetoniem).</t>
  </si>
  <si>
    <t>Publicēts 2024. gada 18. decembrī.
Piemērojams 2 mēnešus pēc tulkojuma publicēšanas, t.i., 2025. gada 26. maijā.</t>
  </si>
  <si>
    <t>22(6)</t>
  </si>
  <si>
    <t>EBA, ECB</t>
  </si>
  <si>
    <t>EBI kopā ar ECB precizēs metodoloģiju, kā aplēst to darījumu skaitu un vērtību, kas saistīti ar ART un EMT lietošanu valūtā, kura nav dalībvalsts oficiālā valūta, kā apmaiņas līdzekli vienotā valūtas zonā.</t>
  </si>
  <si>
    <t>Publicēta Oficiālajā Vēstnesī 2025. gada 13. februārī.
Stājusies spēkā 2025. gada 5. martā (t.i., 20. dienā pēc publicēšanas Oficiālajā Vēstnesī).</t>
  </si>
  <si>
    <t>22(7)</t>
  </si>
  <si>
    <t>EBI izveidos standarta veidlapas, formātus un veidnes 22. panta 1. punktā minētās ziņošanas un 22. panta 3. punktā minētās informācijas sniegšanas nolūkos (t.i., ziņošana par ART un EMT, kas denominēti valūtā, kura nav dalībvalsts oficiālā valūta).</t>
  </si>
  <si>
    <t>Publicēta Oficiālajā Vēstnesī 2024. gada 28. novembrī.
Stājusies spēkā 2024. gada 18. decembrī un piemērojama no 2025. gada 1. janvāra.</t>
  </si>
  <si>
    <t>31(5)</t>
  </si>
  <si>
    <t>EBI kopā ar ESMA precizēs prasības, veidnes un procedūras sūdzību izskatīšanai attiecībā uz ART.</t>
  </si>
  <si>
    <t>32(5)</t>
  </si>
  <si>
    <t>EBI precizēs prasības interešu konflikta politikām un procedūrām, kā arī interešu konflikta atklāšanas satura un metodoloģijas detaļas ART emitentiem.</t>
  </si>
  <si>
    <t>Publicēta Oficiālajā Vēstnesī 2025. gada 10. jūnijā.
Stājusies spēkā 2025. gada 30. jūnijā (t.i., 20. dienā pēc publicēšanas Oficiālajā Vēstnesī).</t>
  </si>
  <si>
    <t>EBI atzinums par Eiropas Komisijas grozījumiem attiecībā uz galīgo RTS projektu par interešu konfliktiem ar aktīviem saistītu žetonu emitentiem, kas papildina Regulu (ES) 2023/1114 saskaņā ar 32. panta 5. punktu.</t>
  </si>
  <si>
    <t>34(13)</t>
  </si>
  <si>
    <t>EBA, ESMA, ECB</t>
  </si>
  <si>
    <t>EBI kopā ar ESMA un ECB izdos vadlīnijas par ART emitentu pārvaldības kārtības minimālo saturu.</t>
  </si>
  <si>
    <t>35(6)</t>
  </si>
  <si>
    <t>EBI kopā ar ESMA un ECB precizēs pašu kapitāla prasības korekciju un ART vai EMT emitentu stresa testēšanas programmu minimālās iezīmes.</t>
  </si>
  <si>
    <t>Publicēta Oficiālajā Vēstnesī 2025. gada 24. martā.
Stājusies spēkā 2025. gada 13. aprīlī (t.i., 20. dienā pēc publicēšanas Oficiālajā Vēstnesī).</t>
  </si>
  <si>
    <t>36(4)</t>
  </si>
  <si>
    <t>EBI ciešā sadarbībā ar ESMA un ECB izstrādās RTS projektu, sīkāk precizējot likviditātes prasības, ņemot vērā aktīvu rezerves un paša ar aktīviem saistītā žetona apjomu, sarežģītību un raksturu.</t>
  </si>
  <si>
    <t>38(5)</t>
  </si>
  <si>
    <t>EBI sadarbībā ar ESMA un ECB izstrādās RTS projektu, precizējot finanšu instrumentus, kurus var uzskatīt par ļoti likvīdiem un ar minimālu tirgus, kredīta un koncentrācijas risku, kā minēts 38. panta 1. punktā.</t>
  </si>
  <si>
    <t>42(4)</t>
  </si>
  <si>
    <t>EBI izstrādās standartus, lai noteiktu detalizētu informācijas saturu, kas nepieciešams, lai izvērtētu ierosinātos kvalificētas līdzdalības iegādes ART emitentos.</t>
  </si>
  <si>
    <t>43(11)</t>
  </si>
  <si>
    <t>EK pieņems deleģēto aktu, lai sīkāk precizētu konkrētus kritērijus ART un EMT klasificēšanai par nozīmīgiem.</t>
  </si>
  <si>
    <t>Publicēta Oficiālajā Vēstnesī 2024. gada 30. maijā.
Stājusies spēkā 2024. gada 19. jūnijā (t.i., 20. dienā pēc publicēšanas Oficiālajā Vēstnesī).</t>
  </si>
  <si>
    <t>45(4)</t>
  </si>
  <si>
    <t>EBI kopā ar ESMA un ECB izdos vadlīnijas, lai noteiktu likviditātes stresa testu scenāriju kopīgos atsauces parametrus.</t>
  </si>
  <si>
    <t>45(7)</t>
  </si>
  <si>
    <t>EBI izstrādās RTS projektu, precizējot nozīmīgu ART vai EMT emitentu atalgojuma politikas pārvaldības kārtības minimālo saturu.</t>
  </si>
  <si>
    <t>EBI izstrādās RTS projektu, precizējot 3. punktā noteiktās likviditātes pārvaldības politikas un procedūru minimālo saturu, kā arī likviditātes prasības, tostarp precizējot noguldījumu minimālo apjomu katrā atsauces oficiālajā valūtā, kas nedrīkst būt mazāks par 60 % no katrā oficiālajā valūtā atsauces summas.</t>
  </si>
  <si>
    <t>Publicēts 2025. gada 27. jūnijā
Stājas spēkā 20. dienā pēc publicēšanas Oficiālajā Vēstnesī</t>
  </si>
  <si>
    <t>EBI ciešā sadarbībā ar ESMA izstrādās RTS projektu, precizējot procedūru un termiņu nozīmīga ar aktīviem saistīta žetona emitentam, lai koriģētu pašu kapitāla apjomu, kā noteikts 5. punktā.</t>
  </si>
  <si>
    <t>45(8)</t>
  </si>
  <si>
    <t>EBI ciešā sadarbībā ar ESMA un ECB izdos vadlīnijas saskaņā ar Regulas (ES) Nr. 1093/2010 16. pantu, lai noteiktu šā panta 4. punktā minētajos stresa testos iekļaujamo stresa testu scenāriju kopīgos atsauces parametrus.</t>
  </si>
  <si>
    <t>46(6)</t>
  </si>
  <si>
    <t>EBI kopā ar ESMA precizēs atveseļošanas plāna formātu un informāciju, kas iekļaujama ART un EMT emitentu atveseļošanas plānos.</t>
  </si>
  <si>
    <t>47(5)</t>
  </si>
  <si>
    <t>EBI precizēs izpirkšanas plānu saturu un pārskatīšanas biežumu.</t>
  </si>
  <si>
    <t>Piesaistītie aģenti saskaņā ar MiCA</t>
  </si>
  <si>
    <t>Kopīgās rīkojumu grāmatas modelis</t>
  </si>
  <si>
    <t>60(13)</t>
  </si>
  <si>
    <t>ESMA kopā ar EBI precizēs informāciju, kas iekļaujama konkrētu finanšu iestāžu paziņojumā par nodomu sniegt kriptoaktīvu pakalpojumus.</t>
  </si>
  <si>
    <t>Publicēta Oficiālajā Vēstnesī 2025. gada 20. februārī.
Stājusies spēkā 2025. gada 12. martā (t.i., 20. dienā pēc publicēšanas Oficiālajā Vēstnesī).</t>
  </si>
  <si>
    <t>60(14)</t>
  </si>
  <si>
    <t>ESMA izveidos standarta veidlapas, veidnes un procedūras konkrētu finanšu iestāžu paziņojumam par nodomu sniegt kriptoaktīvu pakalpojumus.</t>
  </si>
  <si>
    <t>CASP, kas sniedz pakalpojumus, pamatojoties uz 60. panta paziņojumu</t>
  </si>
  <si>
    <t>Paziņojumi saskaņā ar MiCA 60. pantu</t>
  </si>
  <si>
    <t>Kredītiestāžu sniegtie kriptoaktīvu pakalpojumi</t>
  </si>
  <si>
    <t>60(5)</t>
  </si>
  <si>
    <t>Reģistrēts AIFM un MiCA</t>
  </si>
  <si>
    <t>60, 143</t>
  </si>
  <si>
    <t>Mijiedarbība starp 60. panta paziņojumiem un CASP pārejas posmu</t>
  </si>
  <si>
    <t>ESMA precizēs situācijas, kurās uzskatāms, ka trešās valsts uzņēmums piesaista klientus, kas atrodas vai izveidoti Savienībā.</t>
  </si>
  <si>
    <t>Supervisory briefing</t>
  </si>
  <si>
    <t>ESMA sagatavoja uzraudzības ziņojumu, lai palīdzētu NKI (nacionālajām kompetentajām iestādēm) panākt konverģentu pieeju ES attiecībā uz MiCA atļaujas piešķiršanu.</t>
  </si>
  <si>
    <t>62(5)</t>
  </si>
  <si>
    <t>ESMA ciešā sadarbībā ar EBI izstrādās RTS projektu, lai sīkāk precizētu informāciju, kas iekļaujama pieteikumā atļaujas saņemšanai kā kriptoaktīvu pakalpojumu sniedzējam.</t>
  </si>
  <si>
    <t>Publicēta Oficiālajā Vēstnesī 2025. gada 31. martā. Stājusies spēkā 2025. gada 20. aprīlī (t.i., 20. dienā pēc publicēšanas Oficiālajā Vēstnesī).</t>
  </si>
  <si>
    <t>62(6)</t>
  </si>
  <si>
    <t>ESMA ciešā sadarbībā ar EBI izstrādās ITS projektu, lai izveidotu standarta veidlapas, veidnes un procedūras informācijai, kas iekļaujama pieteikumā atļaujas saņemšanai kā kriptoaktīvu pakalpojumu sniedzējam.</t>
  </si>
  <si>
    <t>CASP finanšu pārskatu audits/sertifikācija</t>
  </si>
  <si>
    <t>CASP minimālā kapitāla prasības</t>
  </si>
  <si>
    <t>67(3)</t>
  </si>
  <si>
    <t>Fiksēto pieskaitāmo izmaksu aprēķins</t>
  </si>
  <si>
    <t>Nosūtīts EK/sabiedriskajai apspriešanai/citur</t>
  </si>
  <si>
    <t>68(10)(a)</t>
  </si>
  <si>
    <t>ESMA precizēs pasākumus, lai nodrošinātu nepārtrauktību un regulējuma ievērošanu kriptoaktīvu pakalpojumu sniegšanā.</t>
  </si>
  <si>
    <t>68(10)(b)</t>
  </si>
  <si>
    <t>ESMA izstrādās RTS projektu, lai sīkāk precizētu ierakstus, kas jāglabā par visiem kriptoaktīvu pakalpojumiem, darbībām, rīkojumiem un veiktajiem darījumiem.</t>
  </si>
  <si>
    <t>Klientu rīkojumu iepriekšēja finansēšana ar klientu kriptoaktīviem</t>
  </si>
  <si>
    <t>70(1)</t>
  </si>
  <si>
    <t>Stakings uz sava rēķina</t>
  </si>
  <si>
    <t>70(4)</t>
  </si>
  <si>
    <t>Opinion/ No action letter</t>
  </si>
  <si>
    <t>Atzinums par PSD2 un MiCA mijiedarbību saistībā ar kriptoaktīvu pakalpojumu sniedzējiem, kas veic darījumus ar e-naudas žetoniem.</t>
  </si>
  <si>
    <t>71(5)</t>
  </si>
  <si>
    <t>ESMA kopā ar EBI sīkāk precizēs prasības, veidnes un procedūras sūdzību izskatīšanai, ko veic kriptoaktīvu pakalpojumu sniedzēji.</t>
  </si>
  <si>
    <t>72(5)</t>
  </si>
  <si>
    <t>ESMA kopā ar EBI precizēs konkrētas prasības attiecībā uz interešu konfliktiem kriptoaktīvu pakalpojumu sniedzējiem.</t>
  </si>
  <si>
    <t>Stakinga pakalpojumu regulējums saskaņā ar MiCA</t>
  </si>
  <si>
    <t>75(4)</t>
  </si>
  <si>
    <t>Turēšanas (kastodijas) līgumi, īstenojot ar kriptoaktīviem saistītās tiesības</t>
  </si>
  <si>
    <t>76(16)(a)</t>
  </si>
  <si>
    <t>ESMA izstrādās RTS projektu, lai sīkāk precizētu veidu, kādā jāsniedz pārredzamības dati, tostarp datu detalizācijas līmenis, kas darāms pieejams sabiedrībai.</t>
  </si>
  <si>
    <t>Publicēta Oficiālajā Vēstnesī 2025. gada 14. martā. Stājusies spēkā 2025. gada 3. aprīlī (t.i., 20. dienā pēc publicēšanas Oficiālajā Vēstnesī).</t>
  </si>
  <si>
    <t>76(16)(b)</t>
  </si>
  <si>
    <t>ESMA precizēs rīkojumu grāmatas ierakstu saturu un formātu kriptoaktīvu pakalpojumu sniedzējiem.</t>
  </si>
  <si>
    <t>Publicēta Oficiālajā Vēstnesī 2025. gada 14. martā.
Stājusies spēkā 2025. gada 3. aprīlī (t.i., 20. dienā pēc publicēšanas Oficiālajā Vēstnesī).</t>
  </si>
  <si>
    <t>77(2)(4)</t>
  </si>
  <si>
    <t>Informācijas publicēšana, ko veic CASP, sniedzot kriptoaktīvu apmaiņas pret naudas līdzekļiem vai citiem kriptoaktīviem pakalpojumu</t>
  </si>
  <si>
    <t>Monetāru un nemonetāru labumu aizliegums saskaņā ar MiCA.</t>
  </si>
  <si>
    <t>ESMA pēc savas iniciatīvas izdeva atzinumu par MiCA piemērošanu saistībā ar tirdzniecības platformu un starpnieku modeļu darbību.</t>
  </si>
  <si>
    <t>81(15)</t>
  </si>
  <si>
    <t>ESMA izdos vadlīnijas par prasībām saistībā ar ieguldītāju aizsardzību (t.i., piemērotības prasībām un periodiskā pārskata formātu portfeļa pārvaldības darbībām saskaņā ar MiCA).</t>
  </si>
  <si>
    <t>Publicēts 2025. gada 26. martā.
Piemērojams 60 kalendāra dienas pēc tulkojumu publicēšanas.</t>
  </si>
  <si>
    <t>ESMA izdos vadlīnijas, precizējot zināšanu un kompetences novērtēšanas kritērijus.</t>
  </si>
  <si>
    <t>Konsultāciju dokuments (ESMA35-1872330276-2004) publicēts 2025. gada 17. februārī. ESMA izskatīs visus komentārus, kas saņemti līdz 2025. gada 22. aprīlim, un plāno publicēt galīgo ziņojumu 2025. gada 3. ceturksnī.</t>
  </si>
  <si>
    <t>82(2)</t>
  </si>
  <si>
    <t>ESMA kopā ar EBI izdos vadlīnijas CASP par procedūrām un politikām, tostarp klientu tiesībām, saistībā ar kriptoaktīvu pārveduma pakalpojumiem.</t>
  </si>
  <si>
    <t>84(4)</t>
  </si>
  <si>
    <t>ESMA izstrādās RTS, sīkāk precizējot informācijas saturu, kas nepieciešams, lai izvērtētu ierosināto kvalificētas līdzdalības iegādi kriptoaktīvu pakalpojumu sniedzējā</t>
  </si>
  <si>
    <t>88(4)</t>
  </si>
  <si>
    <t>ESMA precizēs tehniskos līdzekļus atbilstošai iekšējās informācijas publiskošanai un šīs publiskošanas atlikšanai.</t>
  </si>
  <si>
    <t>Publicēta Oficiālajā Vēstnesī 2024. gada 13. novembrī.
Stājusies spēkā 2024. gada 3. decembrī (t.i., 20. dienā pēc publicēšanas Oficiālajā Vēstnesī).</t>
  </si>
  <si>
    <t>92(2)</t>
  </si>
  <si>
    <t>ESMA izstrādās RTS projektu, lai sīkāk precizētu: a) atbilstošu kārtību, sistēmas un procedūras, lai personas ievērotu 1. punktu; b) veidni, kas personām jāizmanto, lai ievērotu 1. punktu; c) pārrobežu tirgus ļaunprātīgas izmantošanas gadījumos – koordinācijas procedūras starp attiecīgajām kompetentajām iestādēm tirgus ļaunprātīgas izmantošanas atklāšanai un sodīšanai.</t>
  </si>
  <si>
    <t>Publicēta Oficiālajā Vēstnesī 2025. gada 29. aprīlī.
Stājusies spēkā 20. dienā pēc publicēšanas Oficiālajā Vēstnesī.</t>
  </si>
  <si>
    <t>92(3)</t>
  </si>
  <si>
    <t>ESMA izdos vadlīnijas par uzraudzības praksi kompetento iestāžu starpā, lai novērstu un atklātu tirgus ļaunprātīgu izmantošanu.</t>
  </si>
  <si>
    <t>Publicēts 2025. gada 9. jūlijā.
Vadlīnijas piemērojamas no 2025. gada 9. septembra.</t>
  </si>
  <si>
    <t>95(10)</t>
  </si>
  <si>
    <t>ESMA precizēs informāciju, kas apmaināma starp NKI.</t>
  </si>
  <si>
    <t>95(11)</t>
  </si>
  <si>
    <t>ESMA kopā ar EBI izstrādās standartus, lai izveidotu standarta veidlapas, veidnes un procedūras sadarbībai un informācijas apmaiņai starp NKI.</t>
  </si>
  <si>
    <t>Publicēta Oficiālajā Vēstnesī 2024. gada 26. novembrī.
Stājusies spēkā 2024. gada 16. decembrī (t.i., 20. dienā pēc publicēšanas Oficiālajā Vēstnesī).</t>
  </si>
  <si>
    <t>96(3)</t>
  </si>
  <si>
    <t>ESMA kopā ar EBI izstrādās standartus, lai izveidotu standarta veidlapas, veidnes un procedūras sadarbībai un informācijas apmaiņai starp kompetentajām iestādēm un ESMA/EBI.</t>
  </si>
  <si>
    <t>Publicēta Oficiālajā Vēstnesī 2024. gada 25. septembrī.
Stājusies spēkā 2024. gada 15. oktobrī (t.i., 20. dienā pēc publicēšanas Oficiālajā Vēstnesī).</t>
  </si>
  <si>
    <t>97(1)</t>
  </si>
  <si>
    <t>ESAs</t>
  </si>
  <si>
    <t>EUI (ESMA, EBI un EAAPI) kopīgi precizēs kriptoaktīvu baltajām grāmatām pievienoto skaidrojumu un atzinumu saturu un formu, kā arī standartizēto testu kriptoaktīvu klasificēšanai.</t>
  </si>
  <si>
    <t>Publicēts 2025. gada 10. martā.
Vadlīnijas piemērojamas no 2025. gada 12. maija.</t>
  </si>
  <si>
    <t>103(8), 104(8),
105(7)</t>
  </si>
  <si>
    <t>EK pieņems deleģēto aktu, lai precizētu kritērijus un faktorus, kas ESMA, EBI un kompetentajām iestādēm jāņem vērā saistībā ar to intervences pilnvarām.</t>
  </si>
  <si>
    <t>107(3)</t>
  </si>
  <si>
    <t>ESMA izstrādās RTS, izveidojot veidnes dokumentu sadarbības kārtībai ar trešo valstu uzraudzības iestādēm un kompetentajām iestādēm.</t>
  </si>
  <si>
    <t>109(8)</t>
  </si>
  <si>
    <t>ESMA precizēs datus, kas nepieciešami kriptoaktīvu balto grāmatu klasificēšanai, un praktisko kārtību, lai nodrošinātu šo datu mašīnlasāmību.</t>
  </si>
  <si>
    <t>110a</t>
  </si>
  <si>
    <t>ESMA, lai nodrošinātu efektīvu saskaņā ar 110.a panta 1. punktu iesniegtās informācijas apkopošanu un pārvaldību, izstrādās ITS projektu, precizējot: a) jebkādus citus metadatus, kas pievienojami informācijai; b) datu strukturēšanu informācijā; c) attiecībā uz kuru informāciju nepieciešams mašīnlasāms formāts un, ja tāds nepieciešams, kāds formāts izmantojams.</t>
  </si>
  <si>
    <t>Nav piemērojams</t>
  </si>
  <si>
    <t>110a (6)</t>
  </si>
  <si>
    <t>Ja nepieciešams, ESMA pieņems vadlīnijas, lai nodrošinātu, ka saskaņā ar 5. punkta pirmās daļas a) apakšpunktu iesniegtie metadati ir pareizi.</t>
  </si>
  <si>
    <t>119(8)</t>
  </si>
  <si>
    <t>EBI kopā ar ESMA un ECB precizēs nosacījumus konsultatīvo uzraudzības koleģiju izveidei un darbībai.</t>
  </si>
  <si>
    <t>134(10)</t>
  </si>
  <si>
    <t>EK pieņems deleģēto aktu, precizējot procesuālos noteikumus EBI pilnvaru izmantošanai naudas sodu vai periodisku soda maksājumu uzlikšanai nozīmīgu ART un EMT emitentiem.</t>
  </si>
  <si>
    <t>137(3)</t>
  </si>
  <si>
    <t>EK pieņems deleģēto aktu, precizējot maksas, ko EBI iekasē no nozīmīgu ART un EMT emitentiem.</t>
  </si>
  <si>
    <t>139(2)</t>
  </si>
  <si>
    <t>Report</t>
  </si>
  <si>
    <t>EK sagatavos ziņojumu par pilnvaru deleģēšanu (kas EK piešķirtas uz 36 mēnešiem no 2023. gada 29. jūnija), lai pieņemtu deleģētos aktus, kas minēti 3. panta 2. punktā, 43. panta 11. punktā, 103. panta 8. punktā, 104. panta 8. punktā, 105. panta 7. punktā, 134. panta 10. punktā un 137. panta 3. punktā.</t>
  </si>
  <si>
    <t>Termiņš: 9 mēneši pirms 36 mēnešu perioda beigām, t.i., 2025. gada 1. septembris.</t>
  </si>
  <si>
    <t>EC, EBA, ESMA</t>
  </si>
  <si>
    <t>EK, ņemot vērā EBI un ESMA sniegto informāciju, ziņos Eiropas Parlamentam un Padomei par MiCA piemērošanu, ziņojumam pievienojot leģislatīvu priekšlikumu (ja nepieciešams). Ziņojumos jāiekļauj 140. panta 2. punktā noteiktā informācija, kā arī jāizvērtē 141. un 142. pantā minētajos ziņojumos (skatīt zemāk) izvirzītie jautājumi.</t>
  </si>
  <si>
    <t>Starpposma ziņojuma termiņš: 2025. gada 30. jūnijs. Galīgā ziņojuma termiņš: 2027. gada 30. jūnijs</t>
  </si>
  <si>
    <t>ESMA kopā ar EBI iesniegs Eiropas Parlamentam un Padomei ziņojumu par MiCA piemērošanu un norisēm kriptoaktīvu tirgos.</t>
  </si>
  <si>
    <t>Termiņš: 2025. gada 31. decembris (un turpmāk katru gadu).</t>
  </si>
  <si>
    <t>EK, ņemot vērā EBI un ESMA sniegto informāciju, ziņos Eiropas Parlamentam un Padomei par jaunākajām norisēm saistībā ar kriptoaktīviem, jo īpaši jautājumos, kas MiCA nav aplūkoti, ziņojumam pievienojot leģislatīvu priekšlikumu (ja nepieciešams).</t>
  </si>
  <si>
    <t>ESMA paziņojums par MiCA pārejas pasākumiem.</t>
  </si>
  <si>
    <t>Jaunie CASP, kas izveidoti pirms (un pēc) 2024. gada 30. decembra</t>
  </si>
  <si>
    <t>Pasēšanas tiesības subjektiem, uz kuriem attiecas pārejas noteikumi (grandfathering)</t>
  </si>
  <si>
    <t>To subjektu statuss, kas sniedz kriptoaktīvu pakalpojumus saskaņā ar pārejas noteikumu (grandfathering) režīmu</t>
  </si>
  <si>
    <t>143(3)</t>
  </si>
  <si>
    <t>Pārejas noteikuma klauzula un piemērojamie NILLTF novēršanas normatīvie akti</t>
  </si>
  <si>
    <t>Subjekti, kas līdz pārejas perioda beigām nav saņēmuši CASP atļauju</t>
  </si>
  <si>
    <t>Subjekti, kuri nav iesnieguši pieteikumu vai kuru pieteikums atļaujas saņemšanai kā CASP ir noraidīts līdz pārejas perioda beigām</t>
  </si>
  <si>
    <t>143(4)(5)</t>
  </si>
  <si>
    <t>EBI paziņojums par MiCAR piemērošanu ART un EMT.</t>
  </si>
  <si>
    <t>143(6)</t>
  </si>
  <si>
    <t>Vienkāršotas atļaujas piešķiršanas procedūras</t>
  </si>
  <si>
    <t>Paziņojums par savlaicīgiem sagatavošanās pasākumiem saistībā ar MiCAR piemērošanu ar aktīviem saistītiem žetoniem un e-naudas žetoniem</t>
  </si>
  <si>
    <t>EBI vadlīnijas par veidnēm, lai palīdzētu kompetentajām iestādēm veikt uzraudzības pienākumus attiecībā uz informāciju, ko NKI pieprasa no ART un EMT emitentiem.</t>
  </si>
  <si>
    <t>Publicēts 2024. gada 18. decembrī.
Piemērojams divus mēnešus pēc publicēšanas, t.i., 2025. gada 26. maijā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</si>
</sst>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 mmmm\ yyyy;@"/>
  </numFmts>
  <fonts count="5" x14ac:knownFonts="1">
    <font>
      <sz val="10"/>
      <color rgb="FF000000"/>
      <name val="Times New Roman"/>
      <charset val="204"/>
    </font>
    <font>
      <sz val="16"/>
      <color rgb="FF000000"/>
      <name val="Times New Roman"/>
      <family val="1"/>
      <charset val="186"/>
    </font>
    <font>
      <b/>
      <sz val="10"/>
      <color theme="8" tint="0.59987182226020086"/>
      <name val="Times New Roman"/>
      <family val="1"/>
      <charset val="186"/>
    </font>
    <font>
      <b/>
      <sz val="10"/>
      <name val="Times New Roman"/>
      <family val="1"/>
      <charset val="186"/>
    </font>
    <font>
      <sz val="10"/>
      <name val="Times New Roman"/>
      <family val="1"/>
      <charset val="186"/>
    </font>
  </fonts>
  <fills count="4">
    <fill>
      <patternFill patternType="none"/>
    </fill>
    <fill>
      <patternFill patternType="gray125"/>
    </fill>
    <fill>
      <patternFill patternType="solid">
        <fgColor theme="3" tint="0.39988402966399123"/>
        <bgColor rgb="FF808080"/>
      </patternFill>
    </fill>
    <fill>
      <patternFill patternType="solid">
        <fgColor rgb="FFDBE4F0"/>
        <bgColor rgb="FFB7DEE8"/>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1">
    <xf numFmtId="0" fontId="0" fillId="0" borderId="0"/>
  </cellStyleXfs>
  <cellXfs count="10">
    <xf numFmtId="0" fontId="0" fillId="0" borderId="0" xfId="0"/>
    <xf numFmtId="0" fontId="2" fillId="2" borderId="1" xfId="0" applyFont="1" applyFill="1" applyBorder="1" applyAlignment="1">
      <alignment horizontal="left" vertical="top" wrapText="1"/>
    </xf>
    <xf numFmtId="0" fontId="3" fillId="3" borderId="1" xfId="0" applyFont="1" applyFill="1" applyBorder="1" applyAlignment="1">
      <alignment horizontal="right" vertical="top" wrapText="1"/>
    </xf>
    <xf numFmtId="0" fontId="3" fillId="3" borderId="1" xfId="0" applyFont="1" applyFill="1" applyBorder="1" applyAlignment="1">
      <alignment horizontal="left" vertical="top" wrapText="1"/>
    </xf>
    <xf numFmtId="164" fontId="3" fillId="3" borderId="1" xfId="0" applyNumberFormat="1" applyFont="1" applyFill="1" applyBorder="1" applyAlignment="1">
      <alignment horizontal="left" vertical="top" wrapText="1"/>
    </xf>
    <xf numFmtId="0" fontId="3" fillId="0" borderId="1" xfId="0" applyFont="1" applyBorder="1" applyAlignment="1">
      <alignment horizontal="right" vertical="top" wrapText="1"/>
    </xf>
    <xf numFmtId="0" fontId="3" fillId="0" borderId="1" xfId="0" applyFont="1" applyBorder="1" applyAlignment="1">
      <alignment horizontal="left" vertical="top" wrapText="1"/>
    </xf>
    <xf numFmtId="164" fontId="3" fillId="0" borderId="1" xfId="0" applyNumberFormat="1" applyFont="1" applyBorder="1" applyAlignment="1">
      <alignment horizontal="left" vertical="top" wrapText="1"/>
    </xf>
    <xf numFmtId="0" fontId="1" fillId="0" borderId="0" xfId="0" applyFont="1" applyAlignment="1">
      <alignment horizontal="center" vertical="center" wrapText="1"/>
    </xf>
    <xf numFmtId="0" fontId="4" fillId="0" borderId="2" xfId="0" applyFont="1" applyBorder="1" applyAlignment="1">
      <alignment horizontal="left" vertical="top" wrapText="1"/>
    </xf>
  </cellXfs>
  <cellStyles count="1">
    <cellStyle name="Parasts"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DBE4F0"/>
      <rgbColor rgb="FF660066"/>
      <rgbColor rgb="FFFF8080"/>
      <rgbColor rgb="FF0066CC"/>
      <rgbColor rgb="FFB7DEE8"/>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558ED5"/>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104"/>
  <sheetViews>
    <sheetView showGridLines="0" tabSelected="1" zoomScale="70" zoomScaleNormal="70" workbookViewId="0">
      <selection activeCell="A2" sqref="A2"/>
    </sheetView>
  </sheetViews>
  <sheetFormatPr defaultColWidth="8.796875" defaultRowHeight="13" x14ac:dyDescent="0.3"/>
  <cols>
    <col min="1" max="1" width="5.5" customWidth="1"/>
    <col min="2" max="2" width="16" customWidth="1"/>
    <col min="3" max="3" width="22" customWidth="1"/>
    <col min="4" max="4" width="12" customWidth="1"/>
    <col min="5" max="5" width="62" customWidth="1"/>
    <col min="6" max="6" width="26" customWidth="1"/>
    <col min="7" max="7" width="30" customWidth="1"/>
  </cols>
  <sheetData>
    <row r="1" spans="1:7" ht="20.5" x14ac:dyDescent="0.3">
      <c r="A1" s="8" t="s">
        <v>0</v>
      </c>
      <c r="B1" s="8"/>
      <c r="C1" s="8"/>
      <c r="D1" s="8"/>
      <c r="E1" s="8"/>
      <c r="F1" s="8"/>
      <c r="G1" s="8"/>
    </row>
    <row r="2" spans="1:7" ht="78" x14ac:dyDescent="0.3">
      <c r="A2" s="1" t="s">
        <v>1</v>
      </c>
      <c r="B2" s="1" t="s">
        <v>2</v>
      </c>
      <c r="C2" s="1" t="s">
        <v>3</v>
      </c>
      <c r="D2" s="1" t="s">
        <v>4</v>
      </c>
      <c r="E2" s="1" t="s">
        <v>5</v>
      </c>
      <c r="F2" s="1" t="s">
        <v>6</v>
      </c>
      <c r="G2" s="1" t="s">
        <v>7</v>
      </c>
    </row>
    <row r="3" spans="1:7" ht="26" x14ac:dyDescent="0.3">
      <c r="A3" s="2">
        <v>1</v>
      </c>
      <c r="B3" s="3">
        <v>2</v>
      </c>
      <c r="C3" s="3" t="s">
        <v>8</v>
      </c>
      <c r="D3" s="3" t="s">
        <v>9</v>
      </c>
      <c r="E3" s="3" t="s">
        <v>10</v>
      </c>
      <c r="F3" s="3" t="str">
        <f>HYPERLINK("https://www.esma.europa.eu/publications-data/questions-answers/2342","ESMA_QA_2342")</f>
        <v>ESMA_QA_2342</v>
      </c>
      <c r="G3" s="4">
        <v>45638</v>
      </c>
    </row>
    <row r="4" spans="1:7" ht="26" x14ac:dyDescent="0.3">
      <c r="A4" s="5">
        <v>2</v>
      </c>
      <c r="B4" s="6" t="s">
        <v>11</v>
      </c>
      <c r="C4" s="6" t="s">
        <v>8</v>
      </c>
      <c r="D4" s="6" t="s">
        <v>9</v>
      </c>
      <c r="E4" s="6" t="s">
        <v>12</v>
      </c>
      <c r="F4" s="6" t="str">
        <f>HYPERLINK("https://www.esma.europa.eu/publications-data/questions-answers/2005","ESMA_QA_2005")</f>
        <v>ESMA_QA_2005</v>
      </c>
      <c r="G4" s="7">
        <v>45237</v>
      </c>
    </row>
    <row r="5" spans="1:7" ht="39" x14ac:dyDescent="0.3">
      <c r="A5" s="2">
        <v>3</v>
      </c>
      <c r="B5" s="3" t="s">
        <v>13</v>
      </c>
      <c r="C5" s="3" t="s">
        <v>14</v>
      </c>
      <c r="D5" s="3" t="s">
        <v>9</v>
      </c>
      <c r="E5" s="3" t="s">
        <v>15</v>
      </c>
      <c r="F5" s="3" t="str">
        <f>HYPERLINK("https://www.esma.europa.eu/sites/default/files/2025-03/ESMA75453128700-1323_Guidelines_on_the_conditions_and_criteria_for_the_qualification_of_CAs_as_FIs_LV.pdf","Galīgās vadlīnijas ESMA75453128700-1323")</f>
        <v>Galīgās vadlīnijas ESMA75453128700-1323</v>
      </c>
      <c r="G5" s="3" t="s">
        <v>16</v>
      </c>
    </row>
    <row r="6" spans="1:7" ht="26" x14ac:dyDescent="0.3">
      <c r="A6" s="5">
        <v>4</v>
      </c>
      <c r="B6" s="6" t="s">
        <v>17</v>
      </c>
      <c r="C6" s="6" t="s">
        <v>8</v>
      </c>
      <c r="D6" s="6" t="s">
        <v>9</v>
      </c>
      <c r="E6" s="6" t="s">
        <v>18</v>
      </c>
      <c r="F6" s="6" t="str">
        <f>HYPERLINK("https://www.esma.europa.eu/publications-data/questions-answers/2404","ESMA_QA_2404")</f>
        <v>ESMA_QA_2404</v>
      </c>
      <c r="G6" s="7">
        <v>45308</v>
      </c>
    </row>
    <row r="7" spans="1:7" ht="26" x14ac:dyDescent="0.3">
      <c r="A7" s="2">
        <v>5</v>
      </c>
      <c r="B7" s="3" t="s">
        <v>19</v>
      </c>
      <c r="C7" s="3" t="s">
        <v>8</v>
      </c>
      <c r="D7" s="3" t="s">
        <v>9</v>
      </c>
      <c r="E7" s="3" t="s">
        <v>20</v>
      </c>
      <c r="F7" s="3" t="str">
        <f>HYPERLINK("https://www.esma.europa.eu/publications-data/questions-answers/2578","ESMA_QA_2578")</f>
        <v>ESMA_QA_2578</v>
      </c>
      <c r="G7" s="4">
        <v>45825</v>
      </c>
    </row>
    <row r="8" spans="1:7" ht="26" x14ac:dyDescent="0.3">
      <c r="A8" s="5">
        <v>6</v>
      </c>
      <c r="B8" s="6" t="s">
        <v>21</v>
      </c>
      <c r="C8" s="6" t="s">
        <v>8</v>
      </c>
      <c r="D8" s="6" t="s">
        <v>9</v>
      </c>
      <c r="E8" s="6" t="s">
        <v>22</v>
      </c>
      <c r="F8" s="6" t="str">
        <f>HYPERLINK("https://www.esma.europa.eu/publications-data/questions-answers/2071","ESMA_QA_2071")</f>
        <v>ESMA_QA_2071</v>
      </c>
      <c r="G8" s="7">
        <v>45463</v>
      </c>
    </row>
    <row r="9" spans="1:7" ht="26" x14ac:dyDescent="0.3">
      <c r="A9" s="2">
        <v>7</v>
      </c>
      <c r="B9" s="3" t="s">
        <v>23</v>
      </c>
      <c r="C9" s="3" t="s">
        <v>8</v>
      </c>
      <c r="D9" s="3" t="s">
        <v>9</v>
      </c>
      <c r="E9" s="3" t="s">
        <v>24</v>
      </c>
      <c r="F9" s="3" t="str">
        <f>HYPERLINK("https://www.esma.europa.eu/publications-data/questions-answers/2293","ESMA_QA_2293")</f>
        <v>ESMA_QA_2293</v>
      </c>
      <c r="G9" s="4">
        <v>45814</v>
      </c>
    </row>
    <row r="10" spans="1:7" x14ac:dyDescent="0.3">
      <c r="A10" s="5">
        <v>8</v>
      </c>
      <c r="B10" s="6" t="s">
        <v>25</v>
      </c>
      <c r="C10" s="6" t="s">
        <v>8</v>
      </c>
      <c r="D10" s="6" t="s">
        <v>9</v>
      </c>
      <c r="E10" s="6" t="s">
        <v>26</v>
      </c>
      <c r="F10" s="6" t="str">
        <f>HYPERLINK("https://www.esma.europa.eu/publications-data/questions-answers/2463","ESMA_QA_2463")</f>
        <v>ESMA_QA_2463</v>
      </c>
      <c r="G10" s="7">
        <v>45754</v>
      </c>
    </row>
    <row r="11" spans="1:7" ht="52" x14ac:dyDescent="0.3">
      <c r="A11" s="2">
        <v>9</v>
      </c>
      <c r="B11" s="3" t="s">
        <v>27</v>
      </c>
      <c r="C11" s="3" t="s">
        <v>28</v>
      </c>
      <c r="D11" s="3" t="s">
        <v>29</v>
      </c>
      <c r="E11" s="3" t="s">
        <v>30</v>
      </c>
      <c r="F11" s="3"/>
      <c r="G11" s="3" t="s">
        <v>31</v>
      </c>
    </row>
    <row r="12" spans="1:7" ht="65" x14ac:dyDescent="0.3">
      <c r="A12" s="5">
        <v>10</v>
      </c>
      <c r="B12" s="6" t="s">
        <v>32</v>
      </c>
      <c r="C12" s="6" t="s">
        <v>33</v>
      </c>
      <c r="D12" s="6" t="s">
        <v>34</v>
      </c>
      <c r="E12" s="6" t="s">
        <v>35</v>
      </c>
      <c r="F12" s="6" t="str">
        <f>HYPERLINK("https://eur-lex.europa.eu/legal-content/LV/TXT/?uri=CELEX:32024R2984","EK Īstenošanas regula (ES) 2024/2984")</f>
        <v>EK Īstenošanas regula (ES) 2024/2984</v>
      </c>
      <c r="G12" s="6" t="s">
        <v>36</v>
      </c>
    </row>
    <row r="13" spans="1:7" ht="65" x14ac:dyDescent="0.3">
      <c r="A13" s="2">
        <v>11</v>
      </c>
      <c r="B13" s="3" t="s">
        <v>37</v>
      </c>
      <c r="C13" s="3" t="s">
        <v>38</v>
      </c>
      <c r="D13" s="3" t="s">
        <v>34</v>
      </c>
      <c r="E13" s="3" t="s">
        <v>39</v>
      </c>
      <c r="F13" s="3" t="str">
        <f>HYPERLINK("https://eur-lex.europa.eu/legal-content/LV/TXT/?uri=CELEX:32025R0422","EK Deleģētā regula (ES) 2025/422")</f>
        <v>EK Deleģētā regula (ES) 2025/422</v>
      </c>
      <c r="G13" s="3" t="s">
        <v>40</v>
      </c>
    </row>
    <row r="14" spans="1:7" ht="52" x14ac:dyDescent="0.3">
      <c r="A14" s="5">
        <v>12</v>
      </c>
      <c r="B14" s="6" t="s">
        <v>41</v>
      </c>
      <c r="C14" s="6" t="s">
        <v>14</v>
      </c>
      <c r="D14" s="6" t="s">
        <v>34</v>
      </c>
      <c r="E14" s="6" t="s">
        <v>42</v>
      </c>
      <c r="F14" s="6" t="str">
        <f>HYPERLINK("https://www.esma.europa.eu/sites/default/files/2025-02/ESMA75-223375936-6132_Guidelines_on_maintenance_of_systems_and_security_access_protocols_under_MiCA_LV.pdf","Galīgās vadlīnijas ESMA75-223375936-6132")</f>
        <v>Galīgās vadlīnijas ESMA75-223375936-6132</v>
      </c>
      <c r="G14" s="6" t="s">
        <v>43</v>
      </c>
    </row>
    <row r="15" spans="1:7" ht="52" x14ac:dyDescent="0.3">
      <c r="A15" s="2">
        <v>13</v>
      </c>
      <c r="B15" s="3" t="s">
        <v>44</v>
      </c>
      <c r="C15" s="3" t="s">
        <v>45</v>
      </c>
      <c r="D15" s="3" t="s">
        <v>9</v>
      </c>
      <c r="E15" s="3" t="s">
        <v>46</v>
      </c>
      <c r="F15" s="3" t="str">
        <f>HYPERLINK("https://www.esma.europa.eu/sites/default/files/2025-01/ESMA75-223375936-6099_Statement_on_stablecoins.pdf","Paziņojums par konkrētu kriptoaktīvu pakalpojumu sniegšanu saistībā ar MiCA neatbilstošiem ART un EMT")</f>
        <v>Paziņojums par konkrētu kriptoaktīvu pakalpojumu sniegšanu saistībā ar MiCA neatbilstošiem ART un EMT</v>
      </c>
      <c r="G15" s="4">
        <v>45674</v>
      </c>
    </row>
    <row r="16" spans="1:7" ht="65" x14ac:dyDescent="0.3">
      <c r="A16" s="5">
        <v>14</v>
      </c>
      <c r="B16" s="6" t="s">
        <v>47</v>
      </c>
      <c r="C16" s="6" t="s">
        <v>38</v>
      </c>
      <c r="D16" s="6" t="s">
        <v>48</v>
      </c>
      <c r="E16" s="6" t="s">
        <v>49</v>
      </c>
      <c r="F16" s="6" t="str">
        <f>HYPERLINK("https://eur-lex.europa.eu/legal-content/LV/TXT/?uri=CELEX:32025R0296","EK Deleģētā regula (ES) 2025/296")</f>
        <v>EK Deleģētā regula (ES) 2025/296</v>
      </c>
      <c r="G16" s="6" t="s">
        <v>50</v>
      </c>
    </row>
    <row r="17" spans="1:7" ht="39" x14ac:dyDescent="0.3">
      <c r="A17" s="2">
        <v>15</v>
      </c>
      <c r="B17" s="3" t="s">
        <v>51</v>
      </c>
      <c r="C17" s="3" t="s">
        <v>38</v>
      </c>
      <c r="D17" s="3" t="s">
        <v>52</v>
      </c>
      <c r="E17" s="3" t="s">
        <v>53</v>
      </c>
      <c r="F17" s="3" t="str">
        <f>HYPERLINK("https://eur-lex.europa.eu/legal-content/LV/TXT/?uri=CELEX:32025R1125","EK Deleģētā regula (ES) 2025/1125")</f>
        <v>EK Deleģētā regula (ES) 2025/1125</v>
      </c>
      <c r="G17" s="3" t="s">
        <v>54</v>
      </c>
    </row>
    <row r="18" spans="1:7" ht="52" x14ac:dyDescent="0.3">
      <c r="A18" s="5">
        <v>16</v>
      </c>
      <c r="B18" s="6" t="s">
        <v>51</v>
      </c>
      <c r="C18" s="6" t="s">
        <v>55</v>
      </c>
      <c r="D18" s="6" t="s">
        <v>52</v>
      </c>
      <c r="E18" s="6" t="s">
        <v>56</v>
      </c>
      <c r="F18" s="6" t="str">
        <f>HYPERLINK("https://www.eba.europa.eu/sites/default/files/2025-02/900963a5-fcd2-45a6-b2da-1007afc2b234/Opinion%20on%20EC%20proposed%20amendment%20to%20RTS%20authorisation%20ARTs.pdf","Atzinums par EK ierosināto grozījumu ART atļaujas RTS.pdf")</f>
        <v>Atzinums par EK ierosināto grozījumu ART atļaujas RTS.pdf</v>
      </c>
      <c r="G18" s="7">
        <v>45713</v>
      </c>
    </row>
    <row r="19" spans="1:7" ht="78" x14ac:dyDescent="0.3">
      <c r="A19" s="2">
        <v>17</v>
      </c>
      <c r="B19" s="3" t="s">
        <v>57</v>
      </c>
      <c r="C19" s="3" t="s">
        <v>33</v>
      </c>
      <c r="D19" s="3" t="s">
        <v>52</v>
      </c>
      <c r="E19" s="3" t="s">
        <v>58</v>
      </c>
      <c r="F19" s="3" t="str">
        <f>HYPERLINK("https://www.eba.europa.eu/sites/default/files/2024-05/5a7e097f-a2e0-4f8c-b19d-294533774abf/Final%20report%20on%20draft%20RTS%20and%20ITS%20information%20for%20authorisation.pdf","Galīgais ziņojums (EBA/ITS/2024/03) publicēts (2024. gada 7. maijā).
EK pieņēmusi 2025. gada 5. jūnijā, publicēšanai Oficiālajā Vēstnesī.")</f>
        <v>Galīgais ziņojums (EBA/ITS/2024/03) publicēts (2024. gada 7. maijā).
EK pieņēmusi 2025. gada 5. jūnijā, publicēšanai Oficiālajā Vēstnesī.</v>
      </c>
      <c r="G19" s="3" t="s">
        <v>31</v>
      </c>
    </row>
    <row r="20" spans="1:7" ht="117" x14ac:dyDescent="0.3">
      <c r="A20" s="5">
        <v>18</v>
      </c>
      <c r="B20" s="6" t="s">
        <v>59</v>
      </c>
      <c r="C20" s="6" t="s">
        <v>14</v>
      </c>
      <c r="D20" s="6" t="s">
        <v>60</v>
      </c>
      <c r="E20" s="6" t="s">
        <v>61</v>
      </c>
      <c r="F20" s="6" t="str">
        <f>HYPERLINK("https://www.esma.europa.eu/sites/default/files/2024-12/ESMA75-453128700-10_Joint_GL_suitability_members_management_body_and_QH_LV.pdf","Kopīgās EBI un ESMA vadlīnijas ESMA75-453128700-10 / EBA/GL/2024/09 ")</f>
        <v xml:space="preserve">Kopīgās EBI un ESMA vadlīnijas ESMA75-453128700-10 / EBA/GL/2024/09 </v>
      </c>
      <c r="G20" s="6" t="str">
        <f>HYPERLINK("https://likumi.lv/ta/id/360090-noteikumi-kas-papildina-kriptoaktivu-tirgus-darbibu-regulejosajos-normativajos-aktos-noteiktas-prasibas","Publicēts 2024. gada 4. decembrī.
Vadlīnijas piemērojamas no 2025. gada 4. februāra. 
Vadlīnijas integrētas Latvijas Banka noteikumos Nr. 388 ""Noteikumi, kas papildina kriptoaktīvu tirgus darbību regulējošajos normatīvajos aktos noteiktās prasības""")</f>
        <v>Publicēts 2024. gada 4. decembrī.
Vadlīnijas piemērojamas no 2025. gada 4. februāra. 
Vadlīnijas integrētas Latvijas Banka noteikumos Nr. 388 "Noteikumi, kas papildina kriptoaktīvu tirgus darbību regulējošajos normatīvajos aktos noteiktās prasības"</v>
      </c>
    </row>
    <row r="21" spans="1:7" ht="65" x14ac:dyDescent="0.3">
      <c r="A21" s="2">
        <v>19</v>
      </c>
      <c r="B21" s="3" t="s">
        <v>62</v>
      </c>
      <c r="C21" s="3" t="s">
        <v>14</v>
      </c>
      <c r="D21" s="3" t="s">
        <v>52</v>
      </c>
      <c r="E21" s="3" t="s">
        <v>63</v>
      </c>
      <c r="F21" s="3" t="str">
        <f>HYPERLINK("https://www.eba.europa.eu/sites/default/files/2024-12/907cde4b-7d25-4f41-b1ef-bb0a469f00ac/Final%20report%20on%20Guidelines%20on%20reporting%20on%20ARTs%20and%20EMTs.pdf","Galīgais ziņojums (EBA/GL/2024/16)
Vadlīnijas un to tulkojumi publicēti EBI tīmekļa vietnē")</f>
        <v>Galīgais ziņojums (EBA/GL/2024/16)
Vadlīnijas un to tulkojumi publicēti EBI tīmekļa vietnē</v>
      </c>
      <c r="G21" s="3" t="s">
        <v>64</v>
      </c>
    </row>
    <row r="22" spans="1:7" ht="65" x14ac:dyDescent="0.3">
      <c r="A22" s="5">
        <v>20</v>
      </c>
      <c r="B22" s="6" t="s">
        <v>65</v>
      </c>
      <c r="C22" s="6" t="s">
        <v>38</v>
      </c>
      <c r="D22" s="6" t="s">
        <v>66</v>
      </c>
      <c r="E22" s="6" t="s">
        <v>67</v>
      </c>
      <c r="F22" s="6" t="str">
        <f>HYPERLINK("https://eur-lex.europa.eu/legal-content/LV/TXT/?uri=CELEX:32025R0298","EK Deleģētā regula (ES) 2025/298")</f>
        <v>EK Deleģētā regula (ES) 2025/298</v>
      </c>
      <c r="G22" s="6" t="s">
        <v>68</v>
      </c>
    </row>
    <row r="23" spans="1:7" ht="65" x14ac:dyDescent="0.3">
      <c r="A23" s="2">
        <v>21</v>
      </c>
      <c r="B23" s="3" t="s">
        <v>69</v>
      </c>
      <c r="C23" s="3" t="s">
        <v>33</v>
      </c>
      <c r="D23" s="3" t="s">
        <v>52</v>
      </c>
      <c r="E23" s="3" t="s">
        <v>70</v>
      </c>
      <c r="F23" s="3" t="str">
        <f>HYPERLINK("https://eur-lex.europa.eu/legal-content/LV/TXT/?uri=CELEX:32024R2902","EK Īstenošanas regula (ES) 2024/2902.")</f>
        <v>EK Īstenošanas regula (ES) 2024/2902.</v>
      </c>
      <c r="G23" s="3" t="s">
        <v>71</v>
      </c>
    </row>
    <row r="24" spans="1:7" ht="65" x14ac:dyDescent="0.3">
      <c r="A24" s="5">
        <v>22</v>
      </c>
      <c r="B24" s="6" t="s">
        <v>72</v>
      </c>
      <c r="C24" s="6" t="s">
        <v>38</v>
      </c>
      <c r="D24" s="6" t="s">
        <v>60</v>
      </c>
      <c r="E24" s="6" t="s">
        <v>73</v>
      </c>
      <c r="F24" s="6" t="str">
        <f>HYPERLINK("https://eur-lex.europa.eu/legal-content/LV/TXT/?uri=CELEX:32025R0293","EK Deleģētā regula (ES) 2025/293")</f>
        <v>EK Deleģētā regula (ES) 2025/293</v>
      </c>
      <c r="G24" s="6" t="s">
        <v>68</v>
      </c>
    </row>
    <row r="25" spans="1:7" ht="65" x14ac:dyDescent="0.3">
      <c r="A25" s="2">
        <v>23</v>
      </c>
      <c r="B25" s="3" t="s">
        <v>74</v>
      </c>
      <c r="C25" s="3" t="s">
        <v>38</v>
      </c>
      <c r="D25" s="3" t="s">
        <v>52</v>
      </c>
      <c r="E25" s="3" t="s">
        <v>75</v>
      </c>
      <c r="F25" s="3" t="str">
        <f>HYPERLINK("https://eur-lex.europa.eu/legal-content/LV/TXT/?uri=CELEX:32025R1141","EK Deleģētā regula (ES) 2025/1141")</f>
        <v>EK Deleģētā regula (ES) 2025/1141</v>
      </c>
      <c r="G25" s="3" t="s">
        <v>76</v>
      </c>
    </row>
    <row r="26" spans="1:7" ht="52" x14ac:dyDescent="0.3">
      <c r="A26" s="5">
        <v>24</v>
      </c>
      <c r="B26" s="6" t="s">
        <v>74</v>
      </c>
      <c r="C26" s="6" t="s">
        <v>55</v>
      </c>
      <c r="D26" s="6" t="s">
        <v>52</v>
      </c>
      <c r="E26" s="6" t="s">
        <v>77</v>
      </c>
      <c r="F26" s="6" t="str">
        <f>HYPERLINK("https://www.eba.europa.eu/sites/default/files/2025-02/c5e32ba1-0bdf-4772-8d91-176f0b60dabf/Opinion%20on%20EC%20%20changes%20on%20%20RTS%20on%20conflicts%20of%20interest%20for%20issuers.pdf","Atzinums par EK grozījumiem RTS par interešu konfliktiem emitentiem.pdf")</f>
        <v>Atzinums par EK grozījumiem RTS par interešu konfliktiem emitentiem.pdf</v>
      </c>
      <c r="G26" s="7">
        <v>45693</v>
      </c>
    </row>
    <row r="27" spans="1:7" ht="117" x14ac:dyDescent="0.3">
      <c r="A27" s="2">
        <v>25</v>
      </c>
      <c r="B27" s="3" t="s">
        <v>78</v>
      </c>
      <c r="C27" s="3" t="s">
        <v>14</v>
      </c>
      <c r="D27" s="3" t="s">
        <v>79</v>
      </c>
      <c r="E27" s="3" t="s">
        <v>80</v>
      </c>
      <c r="F27" s="3" t="str">
        <f>HYPERLINK("https://eba.europa.eu/sites/default/files/2024-06/611ef3d4-4d67-467f-bf0d-4c2b1dd0ef5e/Final%20report%20on%20draft%20Guidelines%20on%20internal%20governance%20of%20issuers%20of%20ARTs.pdf","Galīgais ziņojums (EBA/GL/2024/06)
Vadlīnijas ir tulkotas oficiālajās ES valodās un publicētas EBI tīmekļa vietnē.")</f>
        <v>Galīgais ziņojums (EBA/GL/2024/06)
Vadlīnijas ir tulkotas oficiālajās ES valodās un publicētas EBI tīmekļa vietnē.</v>
      </c>
      <c r="G27" s="3" t="str">
        <f>HYPERLINK("https://likumi.lv/ta/id/360090-noteikumi-kas-papildina-kriptoaktivu-tirgus-darbibu-regulejosajos-normativajos-aktos-noteiktas-prasibas","Publicēts 2024. gada 5. jūnijā.
Piemērojams kopš 2024. gada 20. decembra.
Vadlīnijas integrētas Latvijas Banka noteikumos Nr. 388 ""Noteikumi, kas papildina kriptoaktīvu tirgus darbību regulējošajos normatīvajos aktos noteiktās prasības""")</f>
        <v>Publicēts 2024. gada 5. jūnijā.
Piemērojams kopš 2024. gada 20. decembra.
Vadlīnijas integrētas Latvijas Banka noteikumos Nr. 388 "Noteikumi, kas papildina kriptoaktīvu tirgus darbību regulējošajos normatīvajos aktos noteiktās prasības"</v>
      </c>
    </row>
    <row r="28" spans="1:7" ht="65" x14ac:dyDescent="0.3">
      <c r="A28" s="5">
        <v>26</v>
      </c>
      <c r="B28" s="6" t="s">
        <v>81</v>
      </c>
      <c r="C28" s="6" t="s">
        <v>38</v>
      </c>
      <c r="D28" s="6" t="s">
        <v>79</v>
      </c>
      <c r="E28" s="6" t="s">
        <v>82</v>
      </c>
      <c r="F28" s="6" t="str">
        <f>HYPERLINK("https://eur-lex.europa.eu/legal-content/LV/TXT/?uri=CELEX:32025R0415","EK Deleģētā regula (ES) 2025/415")</f>
        <v>EK Deleģētā regula (ES) 2025/415</v>
      </c>
      <c r="G28" s="6" t="s">
        <v>83</v>
      </c>
    </row>
    <row r="29" spans="1:7" ht="104" x14ac:dyDescent="0.3">
      <c r="A29" s="2">
        <v>27</v>
      </c>
      <c r="B29" s="3" t="s">
        <v>84</v>
      </c>
      <c r="C29" s="3" t="s">
        <v>38</v>
      </c>
      <c r="D29" s="3" t="s">
        <v>52</v>
      </c>
      <c r="E29" s="3" t="s">
        <v>85</v>
      </c>
      <c r="F29" s="3" t="str">
        <f>HYPERLINK("https://www.eba.europa.eu/sites/default/files/2024-06/580db2f3-8370-4927-baa3-0f995722b417/Final%20report_draft%20RTS%20further%20specifying%20the%20liquidity%20requirements%20Article%2036%204.pdf","Galīgais ziņojums (EBA/RTS/2024/10) publicēts (2024. gada 13. jūnijā). Iesniegts EK pieņemšanai, pēc kā to izvērtēs Eiropas Parlaments un Padome, un tas tiks publicēts Oficiālajā Vēstnesī.")</f>
        <v>Galīgais ziņojums (EBA/RTS/2024/10) publicēts (2024. gada 13. jūnijā). Iesniegts EK pieņemšanai, pēc kā to izvērtēs Eiropas Parlaments un Padome, un tas tiks publicēts Oficiālajā Vēstnesī.</v>
      </c>
      <c r="G29" s="3" t="s">
        <v>31</v>
      </c>
    </row>
    <row r="30" spans="1:7" ht="117" x14ac:dyDescent="0.3">
      <c r="A30" s="5">
        <v>28</v>
      </c>
      <c r="B30" s="6" t="s">
        <v>86</v>
      </c>
      <c r="C30" s="6" t="s">
        <v>38</v>
      </c>
      <c r="D30" s="6" t="s">
        <v>52</v>
      </c>
      <c r="E30" s="6" t="s">
        <v>87</v>
      </c>
      <c r="F30" s="6" t="str">
        <f>HYPERLINK("https://www.eba.europa.eu/activities/single-rulebook/regulatory-activities/asset-referenced-and-e-money-tokens-micar/regulatory-technical-standards-specify-highly-liquid-financial-instruments-reserve-assets-under","Galīgais ziņojums (EBA/RTS/2024/11) publicēts 2024. gada 13. jūnijā. Iesniegts EK pieņemšanai (pēc kā to izvērtēs Eiropas Parlaments un Padome pirms publicēšanas Oficiālajā Vēstnesī).")</f>
        <v>Galīgais ziņojums (EBA/RTS/2024/11) publicēts 2024. gada 13. jūnijā. Iesniegts EK pieņemšanai (pēc kā to izvērtēs Eiropas Parlaments un Padome pirms publicēšanas Oficiālajā Vēstnesī).</v>
      </c>
      <c r="G30" s="6" t="s">
        <v>31</v>
      </c>
    </row>
    <row r="31" spans="1:7" ht="65" x14ac:dyDescent="0.3">
      <c r="A31" s="2">
        <v>29</v>
      </c>
      <c r="B31" s="3" t="s">
        <v>88</v>
      </c>
      <c r="C31" s="3" t="s">
        <v>38</v>
      </c>
      <c r="D31" s="3" t="s">
        <v>52</v>
      </c>
      <c r="E31" s="3" t="s">
        <v>89</v>
      </c>
      <c r="F31" s="3" t="str">
        <f>HYPERLINK("https://eur-lex.europa.eu/legal-content/LV/TXT/?uri=CELEX:32025R0413","EK Deleģētā regula (ES) 2025/413")</f>
        <v>EK Deleģētā regula (ES) 2025/413</v>
      </c>
      <c r="G31" s="3" t="s">
        <v>40</v>
      </c>
    </row>
    <row r="32" spans="1:7" ht="65" x14ac:dyDescent="0.3">
      <c r="A32" s="5">
        <v>30</v>
      </c>
      <c r="B32" s="6" t="s">
        <v>90</v>
      </c>
      <c r="C32" s="6" t="s">
        <v>28</v>
      </c>
      <c r="D32" s="6" t="s">
        <v>29</v>
      </c>
      <c r="E32" s="6" t="s">
        <v>91</v>
      </c>
      <c r="F32" s="6" t="str">
        <f>HYPERLINK("https://eur-lex.europa.eu/legal-content/LV/TXT/?uri=CELEX:32024R1506","EK Deleģētā regula (ES) 2024/1506")</f>
        <v>EK Deleģētā regula (ES) 2024/1506</v>
      </c>
      <c r="G32" s="6" t="s">
        <v>92</v>
      </c>
    </row>
    <row r="33" spans="1:7" ht="91" x14ac:dyDescent="0.3">
      <c r="A33" s="2">
        <v>31</v>
      </c>
      <c r="B33" s="3" t="s">
        <v>93</v>
      </c>
      <c r="C33" s="3" t="s">
        <v>14</v>
      </c>
      <c r="D33" s="3" t="s">
        <v>79</v>
      </c>
      <c r="E33" s="3" t="s">
        <v>94</v>
      </c>
      <c r="F33" s="3" t="str">
        <f>HYPERLINK("https://www.eba.europa.eu/activities/single-rulebook/regulatory-activities/asset-referenced-and-e-money-tokens-micar/guidelines-liquidity-stress-testing-under-micar","Galīgais ziņojums (EBA/GL/2024/08) publicēts (2024. gada 19. jūnijā).
Tulkojumi publicēti EBI tīmekļa vietnē")</f>
        <v>Galīgais ziņojums (EBA/GL/2024/08) publicēts (2024. gada 19. jūnijā).
Tulkojumi publicēti EBI tīmekļa vietnē</v>
      </c>
      <c r="G33" s="3" t="str">
        <f>HYPERLINK("https://likumi.lv/ta/id/360090-noteikumi-kas-papildina-kriptoaktivu-tirgus-darbibu-regulejosajos-normativajos-aktos-noteiktas-prasibas","30 septembris 2024
Vadlīnijas integrētas Latvijas Banka noteikumos Nr. 388 ""Noteikumi, kas papildina kriptoaktīvu tirgus darbību regulējošajos normatīvajos aktos noteiktās prasības""")</f>
        <v>30 septembris 2024
Vadlīnijas integrētas Latvijas Banka noteikumos Nr. 388 "Noteikumi, kas papildina kriptoaktīvu tirgus darbību regulējošajos normatīvajos aktos noteiktās prasības"</v>
      </c>
    </row>
    <row r="34" spans="1:7" ht="65" x14ac:dyDescent="0.3">
      <c r="A34" s="5">
        <v>32</v>
      </c>
      <c r="B34" s="6" t="s">
        <v>95</v>
      </c>
      <c r="C34" s="6" t="s">
        <v>38</v>
      </c>
      <c r="D34" s="6" t="s">
        <v>52</v>
      </c>
      <c r="E34" s="6" t="s">
        <v>96</v>
      </c>
      <c r="F34" s="6" t="str">
        <f>HYPERLINK("https://eur-lex.europa.eu/legal-content/LV/TXT/?uri=CELEX:32025R0418","EK Deleģētā regula (ES) 2025/418")</f>
        <v>EK Deleģētā regula (ES) 2025/418</v>
      </c>
      <c r="G34" s="6" t="s">
        <v>83</v>
      </c>
    </row>
    <row r="35" spans="1:7" ht="65" x14ac:dyDescent="0.3">
      <c r="A35" s="2">
        <v>33</v>
      </c>
      <c r="B35" s="3" t="s">
        <v>95</v>
      </c>
      <c r="C35" s="3" t="s">
        <v>38</v>
      </c>
      <c r="D35" s="3" t="s">
        <v>52</v>
      </c>
      <c r="E35" s="3" t="s">
        <v>97</v>
      </c>
      <c r="F35" s="3" t="str">
        <f>HYPERLINK("https://eur-lex.europa.eu/legal-content/LV/TXT/?uri=CELEX:32025R1264","Deleģētā regula (ES) 2025/1264")</f>
        <v>Deleģētā regula (ES) 2025/1264</v>
      </c>
      <c r="G35" s="3" t="s">
        <v>98</v>
      </c>
    </row>
    <row r="36" spans="1:7" ht="65" x14ac:dyDescent="0.3">
      <c r="A36" s="5">
        <v>34</v>
      </c>
      <c r="B36" s="6" t="s">
        <v>95</v>
      </c>
      <c r="C36" s="6" t="s">
        <v>38</v>
      </c>
      <c r="D36" s="6" t="s">
        <v>52</v>
      </c>
      <c r="E36" s="6" t="s">
        <v>99</v>
      </c>
      <c r="F36" s="6" t="str">
        <f>HYPERLINK("https://eur-lex.europa.eu/legal-content/LV/TXT/?uri=CELEX:32025R0419","EK Deleģētā regula (ES) 2025/419")</f>
        <v>EK Deleģētā regula (ES) 2025/419</v>
      </c>
      <c r="G36" s="6" t="s">
        <v>83</v>
      </c>
    </row>
    <row r="37" spans="1:7" ht="78" x14ac:dyDescent="0.3">
      <c r="A37" s="2">
        <v>35</v>
      </c>
      <c r="B37" s="3" t="s">
        <v>100</v>
      </c>
      <c r="C37" s="3" t="s">
        <v>14</v>
      </c>
      <c r="D37" s="3" t="s">
        <v>52</v>
      </c>
      <c r="E37" s="3" t="s">
        <v>101</v>
      </c>
      <c r="F37" s="3" t="str">
        <f>HYPERLINK("https://www.eba.europa.eu/sites/default/files/2024-06/2bd7add3-35b1-40d7-9c45-67c8cccbe97a/Final%20report%20on%20Guidelines%20on%20liquidity%20stress%20testing%20under%20MiCAR.pdf","Galīgais ziņojums (EBA/GL/2024/08) publicēts (2024. gada 19. jūnijā).
Jātulko oficiālajās ES valodās un jāpublicē EBI tīmekļa vietnē")</f>
        <v>Galīgais ziņojums (EBA/GL/2024/08) publicēts (2024. gada 19. jūnijā).
Jātulko oficiālajās ES valodās un jāpublicē EBI tīmekļa vietnē</v>
      </c>
      <c r="G37" s="3" t="s">
        <v>31</v>
      </c>
    </row>
    <row r="38" spans="1:7" ht="117" x14ac:dyDescent="0.3">
      <c r="A38" s="5">
        <v>36</v>
      </c>
      <c r="B38" s="6" t="s">
        <v>102</v>
      </c>
      <c r="C38" s="6" t="s">
        <v>14</v>
      </c>
      <c r="D38" s="6" t="s">
        <v>60</v>
      </c>
      <c r="E38" s="6" t="s">
        <v>103</v>
      </c>
      <c r="F38" s="6" t="str">
        <f>HYPERLINK("https://www.eba.europa.eu/activities/single-rulebook/regulatory-activities/asset-referenced-and-e-money-tokens-micar/guidelines-recovery-plans-under-micar","Galīgais ziņojums par vadlīnijām (EBA/GL/2024/07)")</f>
        <v>Galīgais ziņojums par vadlīnijām (EBA/GL/2024/07)</v>
      </c>
      <c r="G38" s="6" t="str">
        <f>HYPERLINK("https://likumi.lv/ta/id/360090-noteikumi-kas-papildina-kriptoaktivu-tirgus-darbibu-regulejosajos-normativajos-aktos-noteiktas-prasibas","Publicēts 2024. gada 13. jūnijā.
Vadlīnijas piemērojamas kopš 2024. gada 13. novembra.
Vadlīnijas integrētas Latvijas Banka noteikumos Nr. 388 ""Noteikumi, kas papildina kriptoaktīvu tirgus darbību regulējošajos normatīvajos aktos noteiktās prasības""")</f>
        <v>Publicēts 2024. gada 13. jūnijā.
Vadlīnijas piemērojamas kopš 2024. gada 13. novembra.
Vadlīnijas integrētas Latvijas Banka noteikumos Nr. 388 "Noteikumi, kas papildina kriptoaktīvu tirgus darbību regulējošajos normatīvajos aktos noteiktās prasības"</v>
      </c>
    </row>
    <row r="39" spans="1:7" ht="117" x14ac:dyDescent="0.3">
      <c r="A39" s="2">
        <v>37</v>
      </c>
      <c r="B39" s="3" t="s">
        <v>104</v>
      </c>
      <c r="C39" s="3" t="s">
        <v>14</v>
      </c>
      <c r="D39" s="3" t="s">
        <v>52</v>
      </c>
      <c r="E39" s="3" t="s">
        <v>105</v>
      </c>
      <c r="F39" s="3" t="str">
        <f>HYPERLINK("https://www.eba.europa.eu/activities/single-rulebook/regulatory-activities/asset-referenced-and-e-money-tokens-micar/guidelines-redemption-plans-under-micar?version=2024&amp;activity-versions","Galīgais ziņojums par vadlīnijām (EBA/GL/2024/13).")</f>
        <v>Galīgais ziņojums par vadlīnijām (EBA/GL/2024/13).</v>
      </c>
      <c r="G39" s="3" t="str">
        <f>HYPERLINK("https://likumi.lv/ta/id/360090-noteikumi-kas-papildina-kriptoaktivu-tirgus-darbibu-regulejosajos-normativajos-aktos-noteiktas-prasibas","Publicēts 2024. gada 9. oktobrī.
Vadlīnijas piemērojamas kopš 2025. gada 10. februāra.
Vadlīnijas integrētas Latvijas Banka noteikumos Nr. 388 ""Noteikumi, kas papildina kriptoaktīvu tirgus darbību regulējošajos normatīvajos aktos noteiktās prasības""")</f>
        <v>Publicēts 2024. gada 9. oktobrī.
Vadlīnijas piemērojamas kopš 2025. gada 10. februāra.
Vadlīnijas integrētas Latvijas Banka noteikumos Nr. 388 "Noteikumi, kas papildina kriptoaktīvu tirgus darbību regulējošajos normatīvajos aktos noteiktās prasības"</v>
      </c>
    </row>
    <row r="40" spans="1:7" x14ac:dyDescent="0.3">
      <c r="A40" s="5">
        <v>38</v>
      </c>
      <c r="B40" s="6">
        <v>59</v>
      </c>
      <c r="C40" s="6" t="s">
        <v>8</v>
      </c>
      <c r="D40" s="6" t="s">
        <v>9</v>
      </c>
      <c r="E40" s="6" t="s">
        <v>106</v>
      </c>
      <c r="F40" s="6" t="str">
        <f>HYPERLINK("https://www.esma.europa.eu/publications-data/questions-answers/2143","ESMA_QA_2143")</f>
        <v>ESMA_QA_2143</v>
      </c>
      <c r="G40" s="7">
        <v>45547</v>
      </c>
    </row>
    <row r="41" spans="1:7" x14ac:dyDescent="0.3">
      <c r="A41" s="2">
        <v>39</v>
      </c>
      <c r="B41" s="3">
        <v>59</v>
      </c>
      <c r="C41" s="3" t="s">
        <v>8</v>
      </c>
      <c r="D41" s="3" t="s">
        <v>9</v>
      </c>
      <c r="E41" s="3" t="s">
        <v>107</v>
      </c>
      <c r="F41" s="3" t="str">
        <f>HYPERLINK("https://www.esma.europa.eu/publications-data/questions-answers/2579","ESMA_QA_2579")</f>
        <v>ESMA_QA_2579</v>
      </c>
      <c r="G41" s="4">
        <v>45828</v>
      </c>
    </row>
    <row r="42" spans="1:7" ht="65" x14ac:dyDescent="0.3">
      <c r="A42" s="5">
        <v>40</v>
      </c>
      <c r="B42" s="6" t="s">
        <v>108</v>
      </c>
      <c r="C42" s="6" t="s">
        <v>38</v>
      </c>
      <c r="D42" s="6" t="s">
        <v>34</v>
      </c>
      <c r="E42" s="6" t="s">
        <v>109</v>
      </c>
      <c r="F42" s="6" t="str">
        <f>HYPERLINK("https://eur-lex.europa.eu/legal-content/LV/TXT/?uri=CELEX:32025R0303","EK Deleģētā regula (ES) 2025/303")</f>
        <v>EK Deleģētā regula (ES) 2025/303</v>
      </c>
      <c r="G42" s="6" t="s">
        <v>110</v>
      </c>
    </row>
    <row r="43" spans="1:7" ht="65" x14ac:dyDescent="0.3">
      <c r="A43" s="2">
        <v>41</v>
      </c>
      <c r="B43" s="3" t="s">
        <v>111</v>
      </c>
      <c r="C43" s="3" t="s">
        <v>33</v>
      </c>
      <c r="D43" s="3" t="s">
        <v>9</v>
      </c>
      <c r="E43" s="3" t="s">
        <v>112</v>
      </c>
      <c r="F43" s="3" t="str">
        <f>HYPERLINK("https://eur-lex.europa.eu/legal-content/LV/TXT/?uri=CELEX:32025R0304","EK Īstenošanas regula (ES) 2025/304")</f>
        <v>EK Īstenošanas regula (ES) 2025/304</v>
      </c>
      <c r="G43" s="3" t="s">
        <v>110</v>
      </c>
    </row>
    <row r="44" spans="1:7" ht="26" x14ac:dyDescent="0.3">
      <c r="A44" s="5">
        <v>42</v>
      </c>
      <c r="B44" s="6">
        <v>60</v>
      </c>
      <c r="C44" s="6" t="s">
        <v>8</v>
      </c>
      <c r="D44" s="6" t="s">
        <v>9</v>
      </c>
      <c r="E44" s="6" t="s">
        <v>113</v>
      </c>
      <c r="F44" s="6" t="str">
        <f>HYPERLINK("https://www.esma.europa.eu/publications-data/questions-answers/2125","ESMA_QA_2125")</f>
        <v>ESMA_QA_2125</v>
      </c>
      <c r="G44" s="7">
        <v>45547</v>
      </c>
    </row>
    <row r="45" spans="1:7" x14ac:dyDescent="0.3">
      <c r="A45" s="2">
        <v>43</v>
      </c>
      <c r="B45" s="3">
        <v>60</v>
      </c>
      <c r="C45" s="3" t="s">
        <v>8</v>
      </c>
      <c r="D45" s="3" t="s">
        <v>9</v>
      </c>
      <c r="E45" s="3" t="s">
        <v>114</v>
      </c>
      <c r="F45" s="3" t="str">
        <f>HYPERLINK("https://www.esma.europa.eu/publications-data/questions-answers/2089","ESMA_QA_2089")</f>
        <v>ESMA_QA_2089</v>
      </c>
      <c r="G45" s="4">
        <v>45320</v>
      </c>
    </row>
    <row r="46" spans="1:7" x14ac:dyDescent="0.3">
      <c r="A46" s="5">
        <v>44</v>
      </c>
      <c r="B46" s="6">
        <v>60</v>
      </c>
      <c r="C46" s="6" t="s">
        <v>8</v>
      </c>
      <c r="D46" s="6" t="s">
        <v>9</v>
      </c>
      <c r="E46" s="6" t="s">
        <v>115</v>
      </c>
      <c r="F46" s="6" t="str">
        <f>HYPERLINK("https://www.esma.europa.eu/publications-data/questions-answers/2088","ESMA_QA_2088")</f>
        <v>ESMA_QA_2088</v>
      </c>
      <c r="G46" s="7">
        <v>45320</v>
      </c>
    </row>
    <row r="47" spans="1:7" x14ac:dyDescent="0.3">
      <c r="A47" s="2">
        <v>45</v>
      </c>
      <c r="B47" s="3" t="s">
        <v>116</v>
      </c>
      <c r="C47" s="3" t="s">
        <v>8</v>
      </c>
      <c r="D47" s="3" t="s">
        <v>9</v>
      </c>
      <c r="E47" s="3" t="s">
        <v>117</v>
      </c>
      <c r="F47" s="3" t="str">
        <f>HYPERLINK("https://www.esma.europa.eu/publications-data/questions-answers/2397","ESMA_QA_2397")</f>
        <v>ESMA_QA_2397</v>
      </c>
      <c r="G47" s="4">
        <v>45754</v>
      </c>
    </row>
    <row r="48" spans="1:7" x14ac:dyDescent="0.3">
      <c r="A48" s="5">
        <v>46</v>
      </c>
      <c r="B48" s="6" t="s">
        <v>118</v>
      </c>
      <c r="C48" s="6" t="s">
        <v>8</v>
      </c>
      <c r="D48" s="6" t="s">
        <v>9</v>
      </c>
      <c r="E48" s="6" t="s">
        <v>119</v>
      </c>
      <c r="F48" s="6" t="str">
        <f>HYPERLINK("https://www.esma.europa.eu/publications-data/questions-answers/2069","ESMA_QA_2069")</f>
        <v>ESMA_QA_2069</v>
      </c>
      <c r="G48" s="7">
        <v>45463</v>
      </c>
    </row>
    <row r="49" spans="1:7" ht="117" x14ac:dyDescent="0.3">
      <c r="A49" s="2">
        <v>47</v>
      </c>
      <c r="B49" s="3">
        <v>61</v>
      </c>
      <c r="C49" s="3" t="s">
        <v>14</v>
      </c>
      <c r="D49" s="3" t="s">
        <v>9</v>
      </c>
      <c r="E49" s="3" t="s">
        <v>120</v>
      </c>
      <c r="F49" s="3" t="str">
        <f>HYPERLINK("https://www.esma.europa.eu/sites/default/files/2025-02/ESMA35-1872330276-2030_Guidelines_on_reverse_solicitation_under_MiCA_LV.pdf","Galīgās vadlīnijas (ESMA35-1872330276-2030) un to tulkojumi publicēti ESMA tīmekļa vietnē.")</f>
        <v>Galīgās vadlīnijas (ESMA35-1872330276-2030) un to tulkojumi publicēti ESMA tīmekļa vietnē.</v>
      </c>
      <c r="G49" s="3" t="str">
        <f>HYPERLINK("https://likumi.lv/ta/id/360090-noteikumi-kas-papildina-kriptoaktivu-tirgus-darbibu-regulejosajos-normativajos-aktos-noteiktas-prasibas",_xlfn._LONGTEXT("Publicēts 2025. gada 26. februārī.
Piemērojams 60 kalendāra dienas pēc tulkojumu publicēšanas.
Vadlīnijas integrētas Latvijas Banka noteikumos Nr. 388 ""Noteikumi, kas papildina kriptoaktīvu tirgus darbību regulējošajos normatīvajos aktos noteiktās prasība","s"""))</f>
        <v>Publicēts 2025. gada 26. februārī.
Piemērojams 60 kalendāra dienas pēc tulkojumu publicēšanas.
Vadlīnijas integrētas Latvijas Banka noteikumos Nr. 388 "Noteikumi, kas papildina kriptoaktīvu tirgus darbību regulējošajos normatīvajos aktos noteiktās prasības"</v>
      </c>
    </row>
    <row r="50" spans="1:7" ht="39" x14ac:dyDescent="0.3">
      <c r="A50" s="5">
        <v>48</v>
      </c>
      <c r="B50" s="6"/>
      <c r="C50" s="6" t="s">
        <v>121</v>
      </c>
      <c r="D50" s="6" t="s">
        <v>9</v>
      </c>
      <c r="E50" s="6" t="s">
        <v>122</v>
      </c>
      <c r="F50" s="6" t="str">
        <f>HYPERLINK("https://www.esma.europa.eu/sites/default/files/2025-01/ESMA75-453128700-1263_Supervisory_Briefing_on_Authorisation_of_CASPs.pdf","Uzraudzības ziņojums par CASP atļauju piešķiršanu")</f>
        <v>Uzraudzības ziņojums par CASP atļauju piešķiršanu</v>
      </c>
      <c r="G50" s="7">
        <v>45688</v>
      </c>
    </row>
    <row r="51" spans="1:7" ht="65" x14ac:dyDescent="0.3">
      <c r="A51" s="2">
        <v>49</v>
      </c>
      <c r="B51" s="3" t="s">
        <v>123</v>
      </c>
      <c r="C51" s="3" t="s">
        <v>38</v>
      </c>
      <c r="D51" s="3" t="s">
        <v>9</v>
      </c>
      <c r="E51" s="3" t="s">
        <v>124</v>
      </c>
      <c r="F51" s="3" t="str">
        <f>HYPERLINK("https://eur-lex.europa.eu/legal-content/LV/TXT/?uri=CELEX:32025R0305","EK Deleģētā regula (ES) 2025/305")</f>
        <v>EK Deleģētā regula (ES) 2025/305</v>
      </c>
      <c r="G51" s="3" t="s">
        <v>125</v>
      </c>
    </row>
    <row r="52" spans="1:7" ht="65" x14ac:dyDescent="0.3">
      <c r="A52" s="5">
        <v>50</v>
      </c>
      <c r="B52" s="6" t="s">
        <v>126</v>
      </c>
      <c r="C52" s="6" t="s">
        <v>33</v>
      </c>
      <c r="D52" s="6" t="s">
        <v>9</v>
      </c>
      <c r="E52" s="6" t="s">
        <v>127</v>
      </c>
      <c r="F52" s="6" t="str">
        <f>HYPERLINK("https://eur-lex.europa.eu/legal-content/LV/TXT/?uri=CELEX:32025R0306","EK Īstenošanas regula (ES) 2025/306")</f>
        <v>EK Īstenošanas regula (ES) 2025/306</v>
      </c>
      <c r="G52" s="6" t="s">
        <v>40</v>
      </c>
    </row>
    <row r="53" spans="1:7" x14ac:dyDescent="0.3">
      <c r="A53" s="2">
        <v>51</v>
      </c>
      <c r="B53" s="3">
        <v>67</v>
      </c>
      <c r="C53" s="3" t="s">
        <v>8</v>
      </c>
      <c r="D53" s="3" t="s">
        <v>9</v>
      </c>
      <c r="E53" s="3" t="s">
        <v>128</v>
      </c>
      <c r="F53" s="3" t="str">
        <f>HYPERLINK("https://www.esma.europa.eu/publications-data/questions-answers/2344","ESMA_QA_2344")</f>
        <v>ESMA_QA_2344</v>
      </c>
      <c r="G53" s="4">
        <v>45638</v>
      </c>
    </row>
    <row r="54" spans="1:7" x14ac:dyDescent="0.3">
      <c r="A54" s="5">
        <v>52</v>
      </c>
      <c r="B54" s="6">
        <v>67</v>
      </c>
      <c r="C54" s="6" t="s">
        <v>8</v>
      </c>
      <c r="D54" s="6" t="s">
        <v>9</v>
      </c>
      <c r="E54" s="6" t="s">
        <v>129</v>
      </c>
      <c r="F54" s="6" t="str">
        <f>HYPERLINK("https://www.esma.europa.eu/publications-data/questions-answers/2343","ESMA_QA_2343")</f>
        <v>ESMA_QA_2343</v>
      </c>
      <c r="G54" s="7">
        <v>45638</v>
      </c>
    </row>
    <row r="55" spans="1:7" ht="26" x14ac:dyDescent="0.3">
      <c r="A55" s="2">
        <v>53</v>
      </c>
      <c r="B55" s="3" t="s">
        <v>130</v>
      </c>
      <c r="C55" s="3" t="s">
        <v>8</v>
      </c>
      <c r="D55" s="3" t="s">
        <v>9</v>
      </c>
      <c r="E55" s="3" t="s">
        <v>131</v>
      </c>
      <c r="F55" s="3" t="str">
        <f>HYPERLINK("https://www.esma.europa.eu/publications-data/questions-answers/2349","ESMA_QA_2349")</f>
        <v>ESMA_QA_2349</v>
      </c>
      <c r="G55" s="3" t="s">
        <v>132</v>
      </c>
    </row>
    <row r="56" spans="1:7" ht="65" x14ac:dyDescent="0.3">
      <c r="A56" s="5">
        <v>54</v>
      </c>
      <c r="B56" s="6" t="s">
        <v>133</v>
      </c>
      <c r="C56" s="6" t="s">
        <v>38</v>
      </c>
      <c r="D56" s="6" t="s">
        <v>9</v>
      </c>
      <c r="E56" s="6" t="s">
        <v>134</v>
      </c>
      <c r="F56" s="6" t="str">
        <f>HYPERLINK("https://eur-lex.europa.eu/legal-content/LV/TXT/?uri=CELEX:32025R0299","EK Deleģētā regula (ES) 2025/299")</f>
        <v>EK Deleģētā regula (ES) 2025/299</v>
      </c>
      <c r="G56" s="6" t="s">
        <v>68</v>
      </c>
    </row>
    <row r="57" spans="1:7" ht="65" x14ac:dyDescent="0.3">
      <c r="A57" s="2">
        <v>55</v>
      </c>
      <c r="B57" s="3" t="s">
        <v>135</v>
      </c>
      <c r="C57" s="3" t="s">
        <v>38</v>
      </c>
      <c r="D57" s="3" t="s">
        <v>9</v>
      </c>
      <c r="E57" s="3" t="s">
        <v>136</v>
      </c>
      <c r="F57" s="3" t="str">
        <f>HYPERLINK("https://eur-lex.europa.eu/legal-content/LV/TXT/?uri=CELEX:32025R1140","EK Deleģētā regula (ES) 2025/1140")</f>
        <v>EK Deleģētā regula (ES) 2025/1140</v>
      </c>
      <c r="G57" s="3" t="s">
        <v>76</v>
      </c>
    </row>
    <row r="58" spans="1:7" x14ac:dyDescent="0.3">
      <c r="A58" s="5">
        <v>56</v>
      </c>
      <c r="B58" s="6">
        <v>70</v>
      </c>
      <c r="C58" s="6" t="s">
        <v>8</v>
      </c>
      <c r="D58" s="6" t="s">
        <v>9</v>
      </c>
      <c r="E58" s="6" t="s">
        <v>137</v>
      </c>
      <c r="F58" s="6" t="str">
        <f>HYPERLINK("https://www.esma.europa.eu/publications-data/questions-answers/2608","ESMA_QA_2608")</f>
        <v>ESMA_QA_2608</v>
      </c>
      <c r="G58" s="7">
        <v>45847</v>
      </c>
    </row>
    <row r="59" spans="1:7" x14ac:dyDescent="0.3">
      <c r="A59" s="2">
        <v>57</v>
      </c>
      <c r="B59" s="3" t="s">
        <v>138</v>
      </c>
      <c r="C59" s="3" t="s">
        <v>8</v>
      </c>
      <c r="D59" s="3" t="s">
        <v>9</v>
      </c>
      <c r="E59" s="3" t="s">
        <v>139</v>
      </c>
      <c r="F59" s="3" t="str">
        <f>HYPERLINK("https://www.esma.europa.eu/publications-data/questions-answers/2607","ESMA_QA_2607")</f>
        <v>ESMA_QA_2607</v>
      </c>
      <c r="G59" s="4">
        <v>45847</v>
      </c>
    </row>
    <row r="60" spans="1:7" ht="26" x14ac:dyDescent="0.3">
      <c r="A60" s="5">
        <v>58</v>
      </c>
      <c r="B60" s="6" t="s">
        <v>140</v>
      </c>
      <c r="C60" s="6" t="s">
        <v>141</v>
      </c>
      <c r="D60" s="6" t="s">
        <v>52</v>
      </c>
      <c r="E60" s="6" t="s">
        <v>142</v>
      </c>
      <c r="F60" s="6" t="str">
        <f>HYPERLINK("https://www.eba.europa.eu/sites/default/files/2025-06/e2958c99-a1b0-4b07-9d31-bcba0a28dbe7/Opinion%20on%20the%20interplay%20between%20PSD2%20and%20MiCA.pdf","Atzinums par PSD2 un MiCA mijiedarbību.pdf")</f>
        <v>Atzinums par PSD2 un MiCA mijiedarbību.pdf</v>
      </c>
      <c r="G60" s="7">
        <v>45818</v>
      </c>
    </row>
    <row r="61" spans="1:7" ht="65" x14ac:dyDescent="0.3">
      <c r="A61" s="2">
        <v>59</v>
      </c>
      <c r="B61" s="3" t="s">
        <v>143</v>
      </c>
      <c r="C61" s="3" t="s">
        <v>38</v>
      </c>
      <c r="D61" s="3" t="s">
        <v>34</v>
      </c>
      <c r="E61" s="3" t="s">
        <v>144</v>
      </c>
      <c r="F61" s="3" t="str">
        <f>HYPERLINK("https://eur-lex.europa.eu/legal-content/LV/TXT/?uri=CELEX:32025R0294","EK Deleģētā regula (ES) 2025/294.")</f>
        <v>EK Deleģētā regula (ES) 2025/294.</v>
      </c>
      <c r="G61" s="3" t="s">
        <v>68</v>
      </c>
    </row>
    <row r="62" spans="1:7" ht="65" x14ac:dyDescent="0.3">
      <c r="A62" s="5">
        <v>60</v>
      </c>
      <c r="B62" s="6" t="s">
        <v>145</v>
      </c>
      <c r="C62" s="6" t="s">
        <v>38</v>
      </c>
      <c r="D62" s="6" t="s">
        <v>34</v>
      </c>
      <c r="E62" s="6" t="s">
        <v>146</v>
      </c>
      <c r="F62" s="6" t="str">
        <f>HYPERLINK("https://eur-lex.europa.eu/legal-content/LV/TXT/?uri=CELEX:32025R1142","EK Deleģētā regula (ES) 2025/1142")</f>
        <v>EK Deleģētā regula (ES) 2025/1142</v>
      </c>
      <c r="G62" s="6" t="s">
        <v>76</v>
      </c>
    </row>
    <row r="63" spans="1:7" x14ac:dyDescent="0.3">
      <c r="A63" s="2">
        <v>61</v>
      </c>
      <c r="B63" s="3">
        <v>75</v>
      </c>
      <c r="C63" s="3" t="s">
        <v>8</v>
      </c>
      <c r="D63" s="3" t="s">
        <v>9</v>
      </c>
      <c r="E63" s="3" t="s">
        <v>147</v>
      </c>
      <c r="F63" s="3" t="str">
        <f>HYPERLINK("https://www.esma.europa.eu/publications-data/questions-answers/2067","ESMA_QA_2067")</f>
        <v>ESMA_QA_2067</v>
      </c>
      <c r="G63" s="4">
        <v>45463</v>
      </c>
    </row>
    <row r="64" spans="1:7" ht="26" x14ac:dyDescent="0.3">
      <c r="A64" s="5">
        <v>62</v>
      </c>
      <c r="B64" s="6" t="s">
        <v>148</v>
      </c>
      <c r="C64" s="6" t="s">
        <v>8</v>
      </c>
      <c r="D64" s="6" t="s">
        <v>9</v>
      </c>
      <c r="E64" s="6" t="s">
        <v>149</v>
      </c>
      <c r="F64" s="6" t="str">
        <f>HYPERLINK("https://www.esma.europa.eu/publications-data/questions-answers/2290","ESMA_QA_2290")</f>
        <v>ESMA_QA_2290</v>
      </c>
      <c r="G64" s="7">
        <v>45825</v>
      </c>
    </row>
    <row r="65" spans="1:7" ht="65" x14ac:dyDescent="0.3">
      <c r="A65" s="2">
        <v>63</v>
      </c>
      <c r="B65" s="3" t="s">
        <v>150</v>
      </c>
      <c r="C65" s="3" t="s">
        <v>38</v>
      </c>
      <c r="D65" s="3" t="s">
        <v>9</v>
      </c>
      <c r="E65" s="3" t="s">
        <v>151</v>
      </c>
      <c r="F65" s="3" t="str">
        <f>HYPERLINK("https://eur-lex.europa.eu/legal-content/LV/TXT/?uri=CELEX:32025R0417","EK Deleģētā regula (ES) 2025/417")</f>
        <v>EK Deleģētā regula (ES) 2025/417</v>
      </c>
      <c r="G65" s="3" t="s">
        <v>152</v>
      </c>
    </row>
    <row r="66" spans="1:7" ht="65" x14ac:dyDescent="0.3">
      <c r="A66" s="5">
        <v>64</v>
      </c>
      <c r="B66" s="6" t="s">
        <v>153</v>
      </c>
      <c r="C66" s="6" t="s">
        <v>38</v>
      </c>
      <c r="D66" s="6" t="s">
        <v>9</v>
      </c>
      <c r="E66" s="6" t="s">
        <v>154</v>
      </c>
      <c r="F66" s="6" t="str">
        <f>HYPERLINK("https://eur-lex.europa.eu/legal-content/LV/TXT/?uri=CELEX:32025R0416","EK Deleģētā regula (ES) 2025/416")</f>
        <v>EK Deleģētā regula (ES) 2025/416</v>
      </c>
      <c r="G66" s="6" t="s">
        <v>155</v>
      </c>
    </row>
    <row r="67" spans="1:7" ht="39" x14ac:dyDescent="0.3">
      <c r="A67" s="2">
        <v>65</v>
      </c>
      <c r="B67" s="3" t="s">
        <v>156</v>
      </c>
      <c r="C67" s="3" t="s">
        <v>8</v>
      </c>
      <c r="D67" s="3" t="s">
        <v>9</v>
      </c>
      <c r="E67" s="3" t="s">
        <v>157</v>
      </c>
      <c r="F67" s="3" t="str">
        <f>HYPERLINK("https://www.esma.europa.eu/publications-data/questions-answers/2181","ESMA_QA_2181")</f>
        <v>ESMA_QA_2181</v>
      </c>
      <c r="G67" s="4">
        <v>45429</v>
      </c>
    </row>
    <row r="68" spans="1:7" x14ac:dyDescent="0.3">
      <c r="A68" s="5">
        <v>66</v>
      </c>
      <c r="B68" s="6">
        <v>80</v>
      </c>
      <c r="C68" s="6" t="s">
        <v>8</v>
      </c>
      <c r="D68" s="6" t="s">
        <v>9</v>
      </c>
      <c r="E68" s="6" t="s">
        <v>158</v>
      </c>
      <c r="F68" s="6" t="str">
        <f>HYPERLINK("https://www.esma.europa.eu/publications-data/questions-answers/2087","ESMA_QA_2087")</f>
        <v>ESMA_QA_2087</v>
      </c>
      <c r="G68" s="7">
        <v>45472</v>
      </c>
    </row>
    <row r="69" spans="1:7" ht="26" x14ac:dyDescent="0.3">
      <c r="A69" s="2">
        <v>67</v>
      </c>
      <c r="B69" s="3"/>
      <c r="C69" s="3" t="s">
        <v>55</v>
      </c>
      <c r="D69" s="3" t="s">
        <v>9</v>
      </c>
      <c r="E69" s="3" t="s">
        <v>159</v>
      </c>
      <c r="F69" s="3" t="str">
        <f>HYPERLINK("https://www.esma.europa.eu/sites/default/files/2024-07/ESMA75-453128700-1048_Opinion_on_broker_models.pdf","ESMA atzinums (ESMA75-453128700-1048)")</f>
        <v>ESMA atzinums (ESMA75-453128700-1048)</v>
      </c>
      <c r="G69" s="4">
        <v>45504</v>
      </c>
    </row>
    <row r="70" spans="1:7" ht="52" x14ac:dyDescent="0.3">
      <c r="A70" s="5">
        <v>68</v>
      </c>
      <c r="B70" s="6" t="s">
        <v>160</v>
      </c>
      <c r="C70" s="6" t="s">
        <v>14</v>
      </c>
      <c r="D70" s="6" t="s">
        <v>9</v>
      </c>
      <c r="E70" s="6" t="s">
        <v>161</v>
      </c>
      <c r="F70" s="6" t="str">
        <f>HYPERLINK("https://www.esma.europa.eu/sites/default/files/2025-03/ESMA35-1872330276-2031_Guidelines_on_suitability_and_periodic_statement_MiCA_LV.pdf","Galīgās vadlīnijas (ESMA35-1872330276-2031) un to tulkojumi publicēti ESMA tīmekļa vietnē.")</f>
        <v>Galīgās vadlīnijas (ESMA35-1872330276-2031) un to tulkojumi publicēti ESMA tīmekļa vietnē.</v>
      </c>
      <c r="G70" s="6" t="s">
        <v>162</v>
      </c>
    </row>
    <row r="71" spans="1:7" ht="117" x14ac:dyDescent="0.3">
      <c r="A71" s="2">
        <v>69</v>
      </c>
      <c r="B71" s="3" t="s">
        <v>160</v>
      </c>
      <c r="C71" s="3" t="s">
        <v>14</v>
      </c>
      <c r="D71" s="3" t="s">
        <v>9</v>
      </c>
      <c r="E71" s="3" t="s">
        <v>163</v>
      </c>
      <c r="F71" s="3" t="s">
        <v>164</v>
      </c>
      <c r="G71" s="3" t="s">
        <v>31</v>
      </c>
    </row>
    <row r="72" spans="1:7" ht="52" x14ac:dyDescent="0.3">
      <c r="A72" s="5">
        <v>70</v>
      </c>
      <c r="B72" s="6" t="s">
        <v>165</v>
      </c>
      <c r="C72" s="6" t="s">
        <v>14</v>
      </c>
      <c r="D72" s="6" t="s">
        <v>34</v>
      </c>
      <c r="E72" s="6" t="s">
        <v>166</v>
      </c>
      <c r="F72" s="6" t="str">
        <f>HYPERLINK("https://www.esma.europa.eu/document/guidelines-transfer-services-crypto-assets-under-mica","Galīgās vadlīnijas (ESMA35-1872330276-2032) un to tulkojumi publicēti ESMA tīmekļa vietnē.")</f>
        <v>Galīgās vadlīnijas (ESMA35-1872330276-2032) un to tulkojumi publicēti ESMA tīmekļa vietnē.</v>
      </c>
      <c r="G72" s="6" t="s">
        <v>43</v>
      </c>
    </row>
    <row r="73" spans="1:7" ht="65" x14ac:dyDescent="0.3">
      <c r="A73" s="2">
        <v>71</v>
      </c>
      <c r="B73" s="3" t="s">
        <v>167</v>
      </c>
      <c r="C73" s="3" t="s">
        <v>38</v>
      </c>
      <c r="D73" s="3" t="s">
        <v>9</v>
      </c>
      <c r="E73" s="3" t="s">
        <v>168</v>
      </c>
      <c r="F73" s="3" t="str">
        <f>HYPERLINK("https://eur-lex.europa.eu/legal-content/LV/TXT/?uri=CELEX:32025R0414","EK Deleģētā regula (ES) 2025/414.")</f>
        <v>EK Deleģētā regula (ES) 2025/414.</v>
      </c>
      <c r="G73" s="3" t="s">
        <v>40</v>
      </c>
    </row>
    <row r="74" spans="1:7" ht="65" x14ac:dyDescent="0.3">
      <c r="A74" s="5">
        <v>72</v>
      </c>
      <c r="B74" s="6" t="s">
        <v>169</v>
      </c>
      <c r="C74" s="6" t="s">
        <v>33</v>
      </c>
      <c r="D74" s="6" t="s">
        <v>9</v>
      </c>
      <c r="E74" s="6" t="s">
        <v>170</v>
      </c>
      <c r="F74" s="6" t="str">
        <f>HYPERLINK("https://eur-lex.europa.eu/legal-content/LV/TXT/?uri=CELEX:32024R2861","EK Īstenošanas regula (ES) 2024/2861")</f>
        <v>EK Īstenošanas regula (ES) 2024/2861</v>
      </c>
      <c r="G74" s="6" t="s">
        <v>171</v>
      </c>
    </row>
    <row r="75" spans="1:7" ht="78" x14ac:dyDescent="0.3">
      <c r="A75" s="2">
        <v>73</v>
      </c>
      <c r="B75" s="3" t="s">
        <v>172</v>
      </c>
      <c r="C75" s="3" t="s">
        <v>38</v>
      </c>
      <c r="D75" s="3" t="s">
        <v>9</v>
      </c>
      <c r="E75" s="3" t="s">
        <v>173</v>
      </c>
      <c r="F75" s="3" t="str">
        <f>HYPERLINK("https://eur-lex.europa.eu/legal-content/LV/TXT/?uri=CELEX:32025R0885","EK Deleģētā regula (ES) 2025/885")</f>
        <v>EK Deleģētā regula (ES) 2025/885</v>
      </c>
      <c r="G75" s="3" t="s">
        <v>174</v>
      </c>
    </row>
    <row r="76" spans="1:7" ht="39" x14ac:dyDescent="0.3">
      <c r="A76" s="5">
        <v>74</v>
      </c>
      <c r="B76" s="6" t="s">
        <v>175</v>
      </c>
      <c r="C76" s="6" t="s">
        <v>14</v>
      </c>
      <c r="D76" s="6" t="s">
        <v>9</v>
      </c>
      <c r="E76" s="6" t="s">
        <v>176</v>
      </c>
      <c r="F76" s="6" t="str">
        <f>HYPERLINK("https://www.esma.europa.eu/sites/default/files/2025-07/ESMA75-453128700-1039_Guidelines_on_supervisory_practices_to_prevent_and_detect_market_abuse__MiCA_.pdf","Galīgās vadlīnijas un to tulkojumi publicēti ESMA tīmekļa vietnē.")</f>
        <v>Galīgās vadlīnijas un to tulkojumi publicēti ESMA tīmekļa vietnē.</v>
      </c>
      <c r="G76" s="6" t="s">
        <v>177</v>
      </c>
    </row>
    <row r="77" spans="1:7" ht="65" x14ac:dyDescent="0.3">
      <c r="A77" s="2">
        <v>75</v>
      </c>
      <c r="B77" s="3" t="s">
        <v>178</v>
      </c>
      <c r="C77" s="3" t="s">
        <v>38</v>
      </c>
      <c r="D77" s="3" t="s">
        <v>9</v>
      </c>
      <c r="E77" s="3" t="s">
        <v>179</v>
      </c>
      <c r="F77" s="3" t="str">
        <f>HYPERLINK("https://eur-lex.europa.eu/legal-content/LV/TXT/?uri=CELEX:32025R0300","EK Deleģētā regula (ES) 2025/300")</f>
        <v>EK Deleģētā regula (ES) 2025/300</v>
      </c>
      <c r="G77" s="3" t="s">
        <v>125</v>
      </c>
    </row>
    <row r="78" spans="1:7" ht="65" x14ac:dyDescent="0.3">
      <c r="A78" s="5">
        <v>76</v>
      </c>
      <c r="B78" s="6" t="s">
        <v>180</v>
      </c>
      <c r="C78" s="6" t="s">
        <v>33</v>
      </c>
      <c r="D78" s="6" t="s">
        <v>34</v>
      </c>
      <c r="E78" s="6" t="s">
        <v>181</v>
      </c>
      <c r="F78" s="6" t="str">
        <f>HYPERLINK("https://eur-lex.europa.eu/legal-content/LV/TXT/?uri=CELEX:32024R2545","EK Īstenošanas regula (ES) 2024/2545")</f>
        <v>EK Īstenošanas regula (ES) 2024/2545</v>
      </c>
      <c r="G78" s="6" t="s">
        <v>182</v>
      </c>
    </row>
    <row r="79" spans="1:7" ht="65" x14ac:dyDescent="0.3">
      <c r="A79" s="2">
        <v>77</v>
      </c>
      <c r="B79" s="3" t="s">
        <v>183</v>
      </c>
      <c r="C79" s="3" t="s">
        <v>33</v>
      </c>
      <c r="D79" s="3" t="s">
        <v>34</v>
      </c>
      <c r="E79" s="3" t="s">
        <v>184</v>
      </c>
      <c r="F79" s="3" t="str">
        <f>HYPERLINK("https://eur-lex.europa.eu/legal-content/LV/TXT/?uri=CELEX:32024R2494","EK Īstenošanas regula (ES) 2024/2494")</f>
        <v>EK Īstenošanas regula (ES) 2024/2494</v>
      </c>
      <c r="G79" s="3" t="s">
        <v>185</v>
      </c>
    </row>
    <row r="80" spans="1:7" ht="39" x14ac:dyDescent="0.3">
      <c r="A80" s="5">
        <v>78</v>
      </c>
      <c r="B80" s="6" t="s">
        <v>186</v>
      </c>
      <c r="C80" s="6" t="s">
        <v>14</v>
      </c>
      <c r="D80" s="6" t="s">
        <v>187</v>
      </c>
      <c r="E80" s="6" t="s">
        <v>188</v>
      </c>
      <c r="F80" s="6" t="str">
        <f>HYPERLINK("https://www.esma.europa.eu/sites/default/files/2025-03/JC_2024_28_Guidelines_on_explanations_and_opinions__and_the_standardised_test_for_crypto-assets_under_MiCA.pdf","Galīgās vadlīnijas (JC 2024 28) un to tulkojumi publicēti ESMA tīmekļa vietnē.")</f>
        <v>Galīgās vadlīnijas (JC 2024 28) un to tulkojumi publicēti ESMA tīmekļa vietnē.</v>
      </c>
      <c r="G80" s="6" t="s">
        <v>189</v>
      </c>
    </row>
    <row r="81" spans="1:7" ht="65" x14ac:dyDescent="0.3">
      <c r="A81" s="2">
        <v>79</v>
      </c>
      <c r="B81" s="3" t="s">
        <v>190</v>
      </c>
      <c r="C81" s="3" t="s">
        <v>28</v>
      </c>
      <c r="D81" s="3" t="s">
        <v>29</v>
      </c>
      <c r="E81" s="3" t="s">
        <v>191</v>
      </c>
      <c r="F81" s="3" t="str">
        <f>HYPERLINK("https://eur-lex.europa.eu/legal-content/LV/TXT/?uri=CELEX:32024R1507","EK Deleģētā regula (ES) 2024/1507")</f>
        <v>EK Deleģētā regula (ES) 2024/1507</v>
      </c>
      <c r="G81" s="3" t="s">
        <v>92</v>
      </c>
    </row>
    <row r="82" spans="1:7" ht="65" x14ac:dyDescent="0.3">
      <c r="A82" s="5">
        <v>80</v>
      </c>
      <c r="B82" s="6" t="s">
        <v>192</v>
      </c>
      <c r="C82" s="6" t="s">
        <v>38</v>
      </c>
      <c r="D82" s="6" t="s">
        <v>9</v>
      </c>
      <c r="E82" s="6" t="s">
        <v>193</v>
      </c>
      <c r="F82" s="6" t="str">
        <f>HYPERLINK("https://eur-lex.europa.eu/legal-content/LV/TXT/?uri=CELEX:32025R0292","EK Deleģētā regula (ES) 2025/292")</f>
        <v>EK Deleģētā regula (ES) 2025/292</v>
      </c>
      <c r="G82" s="6" t="s">
        <v>68</v>
      </c>
    </row>
    <row r="83" spans="1:7" ht="65" x14ac:dyDescent="0.3">
      <c r="A83" s="2">
        <v>81</v>
      </c>
      <c r="B83" s="3" t="s">
        <v>194</v>
      </c>
      <c r="C83" s="3" t="s">
        <v>38</v>
      </c>
      <c r="D83" s="3" t="s">
        <v>9</v>
      </c>
      <c r="E83" s="3" t="s">
        <v>195</v>
      </c>
      <c r="F83" s="3" t="str">
        <f>HYPERLINK("https://eur-lex.europa.eu/legal-content/LV/TXT/?uri=CELEX:32025R0421","EK Deleģētā regula (ES) 2025/421")</f>
        <v>EK Deleģētā regula (ES) 2025/421</v>
      </c>
      <c r="G83" s="3" t="s">
        <v>83</v>
      </c>
    </row>
    <row r="84" spans="1:7" ht="78" x14ac:dyDescent="0.3">
      <c r="A84" s="5">
        <v>82</v>
      </c>
      <c r="B84" s="6" t="s">
        <v>196</v>
      </c>
      <c r="C84" s="6" t="s">
        <v>33</v>
      </c>
      <c r="D84" s="6" t="s">
        <v>9</v>
      </c>
      <c r="E84" s="6" t="s">
        <v>197</v>
      </c>
      <c r="F84" s="6" t="s">
        <v>198</v>
      </c>
      <c r="G84" s="6" t="s">
        <v>31</v>
      </c>
    </row>
    <row r="85" spans="1:7" ht="39" x14ac:dyDescent="0.3">
      <c r="A85" s="2">
        <v>83</v>
      </c>
      <c r="B85" s="3" t="s">
        <v>199</v>
      </c>
      <c r="C85" s="3" t="s">
        <v>14</v>
      </c>
      <c r="D85" s="3" t="s">
        <v>9</v>
      </c>
      <c r="E85" s="3" t="s">
        <v>200</v>
      </c>
      <c r="F85" s="3" t="s">
        <v>198</v>
      </c>
      <c r="G85" s="3" t="s">
        <v>31</v>
      </c>
    </row>
    <row r="86" spans="1:7" ht="65" x14ac:dyDescent="0.3">
      <c r="A86" s="5">
        <v>84</v>
      </c>
      <c r="B86" s="6" t="s">
        <v>201</v>
      </c>
      <c r="C86" s="6" t="s">
        <v>38</v>
      </c>
      <c r="D86" s="6" t="s">
        <v>79</v>
      </c>
      <c r="E86" s="6" t="s">
        <v>202</v>
      </c>
      <c r="F86" s="6" t="str">
        <f>HYPERLINK("https://eur-lex.europa.eu/legal-content/LV/TXT/?uri=CELEX:32025R0297","EK Deleģētā regula (ES) 2025/297")</f>
        <v>EK Deleģētā regula (ES) 2025/297</v>
      </c>
      <c r="G86" s="6" t="s">
        <v>68</v>
      </c>
    </row>
    <row r="87" spans="1:7" ht="65" x14ac:dyDescent="0.3">
      <c r="A87" s="2">
        <v>85</v>
      </c>
      <c r="B87" s="3" t="s">
        <v>203</v>
      </c>
      <c r="C87" s="3" t="s">
        <v>28</v>
      </c>
      <c r="D87" s="3" t="s">
        <v>29</v>
      </c>
      <c r="E87" s="3" t="s">
        <v>204</v>
      </c>
      <c r="F87" s="3" t="str">
        <f>HYPERLINK("https://eur-lex.europa.eu/legal-content/LV/TXT/?uri=CELEX:32024R1504","EK Deleģētā regula (ES) 2024/1504")</f>
        <v>EK Deleģētā regula (ES) 2024/1504</v>
      </c>
      <c r="G87" s="3" t="s">
        <v>92</v>
      </c>
    </row>
    <row r="88" spans="1:7" ht="65" x14ac:dyDescent="0.3">
      <c r="A88" s="5">
        <v>86</v>
      </c>
      <c r="B88" s="6" t="s">
        <v>205</v>
      </c>
      <c r="C88" s="6" t="s">
        <v>28</v>
      </c>
      <c r="D88" s="6" t="s">
        <v>29</v>
      </c>
      <c r="E88" s="6" t="s">
        <v>206</v>
      </c>
      <c r="F88" s="6" t="str">
        <f>HYPERLINK("https://eur-lex.europa.eu/legal-content/LV/TXT/?uri=CELEX:32024R1503","EK Deleģētā regula (ES) 2024/1503")</f>
        <v>EK Deleģētā regula (ES) 2024/1503</v>
      </c>
      <c r="G88" s="6" t="s">
        <v>92</v>
      </c>
    </row>
    <row r="89" spans="1:7" ht="65" x14ac:dyDescent="0.3">
      <c r="A89" s="2">
        <v>87</v>
      </c>
      <c r="B89" s="3" t="s">
        <v>207</v>
      </c>
      <c r="C89" s="3" t="s">
        <v>208</v>
      </c>
      <c r="D89" s="3" t="s">
        <v>29</v>
      </c>
      <c r="E89" s="3" t="s">
        <v>209</v>
      </c>
      <c r="F89" s="3" t="s">
        <v>210</v>
      </c>
      <c r="G89" s="3" t="s">
        <v>31</v>
      </c>
    </row>
    <row r="90" spans="1:7" ht="78" x14ac:dyDescent="0.3">
      <c r="A90" s="5">
        <v>88</v>
      </c>
      <c r="B90" s="6">
        <v>140</v>
      </c>
      <c r="C90" s="6" t="s">
        <v>208</v>
      </c>
      <c r="D90" s="6" t="s">
        <v>211</v>
      </c>
      <c r="E90" s="6" t="s">
        <v>212</v>
      </c>
      <c r="F90" s="6" t="s">
        <v>213</v>
      </c>
      <c r="G90" s="6" t="s">
        <v>31</v>
      </c>
    </row>
    <row r="91" spans="1:7" ht="39" x14ac:dyDescent="0.3">
      <c r="A91" s="2">
        <v>89</v>
      </c>
      <c r="B91" s="3">
        <v>141</v>
      </c>
      <c r="C91" s="3" t="s">
        <v>208</v>
      </c>
      <c r="D91" s="3" t="s">
        <v>34</v>
      </c>
      <c r="E91" s="3" t="s">
        <v>214</v>
      </c>
      <c r="F91" s="3" t="s">
        <v>215</v>
      </c>
      <c r="G91" s="3" t="s">
        <v>31</v>
      </c>
    </row>
    <row r="92" spans="1:7" ht="117" x14ac:dyDescent="0.3">
      <c r="A92" s="5">
        <v>90</v>
      </c>
      <c r="B92" s="6">
        <v>142</v>
      </c>
      <c r="C92" s="6" t="s">
        <v>208</v>
      </c>
      <c r="D92" s="6" t="s">
        <v>211</v>
      </c>
      <c r="E92" s="6" t="s">
        <v>216</v>
      </c>
      <c r="F92" s="6" t="str">
        <f>HYPERLINK("https://www.eba.europa.eu/sites/default/files/2025-01/5fe168a2-e5a6-41a1-a1b4-87a35ecebb5c/Joint%20Report%20on%20recent%20developments%20in%20crypto-assets%20%28Art%20142%20MiCAR%29.pdf","EK ziņojuma termiņš: 2024. gada 30. decembris (nav publicēts).
EBI un ESMA kopīgais ziņojums par jaunākajām norisēm kriptoaktīvu jomā (kā ieguldījums EK ziņojumā) publicēts (2025. gada 13. janvārī).")</f>
        <v>EK ziņojuma termiņš: 2024. gada 30. decembris (nav publicēts).
EBI un ESMA kopīgais ziņojums par jaunākajām norisēm kriptoaktīvu jomā (kā ieguldījums EK ziņojumā) publicēts (2025. gada 13. janvārī).</v>
      </c>
      <c r="G92" s="6" t="s">
        <v>31</v>
      </c>
    </row>
    <row r="93" spans="1:7" ht="26" x14ac:dyDescent="0.3">
      <c r="A93" s="2">
        <v>91</v>
      </c>
      <c r="B93" s="3">
        <v>143</v>
      </c>
      <c r="C93" s="3" t="s">
        <v>45</v>
      </c>
      <c r="D93" s="3" t="s">
        <v>9</v>
      </c>
      <c r="E93" s="3" t="s">
        <v>217</v>
      </c>
      <c r="F93" s="3" t="str">
        <f>HYPERLINK("https://www.esma.europa.eu/sites/default/files/2024-12/ESMA75-453128700-1396_Statement_on_MiCA_transitional_measures.pdf","Paziņojums par MiCA pārejas pasākumiem")</f>
        <v>Paziņojums par MiCA pārejas pasākumiem</v>
      </c>
      <c r="G93" s="4">
        <v>45643</v>
      </c>
    </row>
    <row r="94" spans="1:7" x14ac:dyDescent="0.3">
      <c r="A94" s="5">
        <v>92</v>
      </c>
      <c r="B94" s="6">
        <v>143</v>
      </c>
      <c r="C94" s="6" t="s">
        <v>8</v>
      </c>
      <c r="D94" s="6" t="s">
        <v>9</v>
      </c>
      <c r="E94" s="6" t="s">
        <v>218</v>
      </c>
      <c r="F94" s="6" t="str">
        <f>HYPERLINK("https://www.esma.europa.eu/publications-data/questions-answers/2085","ESMA_QA_2085")</f>
        <v>ESMA_QA_2085</v>
      </c>
      <c r="G94" s="7">
        <v>45320</v>
      </c>
    </row>
    <row r="95" spans="1:7" ht="26" x14ac:dyDescent="0.3">
      <c r="A95" s="2">
        <v>93</v>
      </c>
      <c r="B95" s="3">
        <v>143</v>
      </c>
      <c r="C95" s="3" t="s">
        <v>8</v>
      </c>
      <c r="D95" s="3" t="s">
        <v>9</v>
      </c>
      <c r="E95" s="3" t="s">
        <v>219</v>
      </c>
      <c r="F95" s="3" t="str">
        <f>HYPERLINK("https://www.esma.europa.eu/publications-data/questions-answers/2086","ESMA_QA_2086")</f>
        <v>ESMA_QA_2086</v>
      </c>
      <c r="G95" s="4">
        <v>45320</v>
      </c>
    </row>
    <row r="96" spans="1:7" ht="26" x14ac:dyDescent="0.3">
      <c r="A96" s="5">
        <v>94</v>
      </c>
      <c r="B96" s="6">
        <v>143</v>
      </c>
      <c r="C96" s="6" t="s">
        <v>8</v>
      </c>
      <c r="D96" s="6" t="s">
        <v>9</v>
      </c>
      <c r="E96" s="6" t="s">
        <v>220</v>
      </c>
      <c r="F96" s="6" t="str">
        <f>HYPERLINK("https://www.esma.europa.eu/publications-data/questions-answers/2295","ESMA_QA_2295")</f>
        <v>ESMA_QA_2295</v>
      </c>
      <c r="G96" s="7">
        <v>45567</v>
      </c>
    </row>
    <row r="97" spans="1:7" ht="26" x14ac:dyDescent="0.3">
      <c r="A97" s="2">
        <v>95</v>
      </c>
      <c r="B97" s="3" t="s">
        <v>221</v>
      </c>
      <c r="C97" s="3" t="s">
        <v>8</v>
      </c>
      <c r="D97" s="3" t="s">
        <v>9</v>
      </c>
      <c r="E97" s="3" t="s">
        <v>222</v>
      </c>
      <c r="F97" s="3" t="str">
        <f>HYPERLINK("https://www.esma.europa.eu/publications-data/questions-answers/2068","ESMA_QA_2068")</f>
        <v>ESMA_QA_2068</v>
      </c>
      <c r="G97" s="4">
        <v>45463</v>
      </c>
    </row>
    <row r="98" spans="1:7" x14ac:dyDescent="0.3">
      <c r="A98" s="5">
        <v>96</v>
      </c>
      <c r="B98" s="6" t="s">
        <v>221</v>
      </c>
      <c r="C98" s="6" t="s">
        <v>8</v>
      </c>
      <c r="D98" s="6" t="s">
        <v>9</v>
      </c>
      <c r="E98" s="6" t="s">
        <v>223</v>
      </c>
      <c r="F98" s="6" t="str">
        <f>HYPERLINK("https://www.esma.europa.eu/publications-data/questions-answers/2220","ESMA_QA_2220")</f>
        <v>ESMA_QA_2220</v>
      </c>
      <c r="G98" s="7">
        <v>45477</v>
      </c>
    </row>
    <row r="99" spans="1:7" ht="26" x14ac:dyDescent="0.3">
      <c r="A99" s="2">
        <v>97</v>
      </c>
      <c r="B99" s="3" t="s">
        <v>221</v>
      </c>
      <c r="C99" s="3" t="s">
        <v>8</v>
      </c>
      <c r="D99" s="3" t="s">
        <v>9</v>
      </c>
      <c r="E99" s="3" t="s">
        <v>224</v>
      </c>
      <c r="F99" s="3" t="str">
        <f>HYPERLINK("https://www.esma.europa.eu/publications-data/questions-answers/2221","ESMA_QA_2221")</f>
        <v>ESMA_QA_2221</v>
      </c>
      <c r="G99" s="4">
        <v>45477</v>
      </c>
    </row>
    <row r="100" spans="1:7" ht="26" x14ac:dyDescent="0.3">
      <c r="A100" s="5">
        <v>98</v>
      </c>
      <c r="B100" s="6" t="s">
        <v>225</v>
      </c>
      <c r="C100" s="6" t="s">
        <v>45</v>
      </c>
      <c r="D100" s="6" t="s">
        <v>52</v>
      </c>
      <c r="E100" s="6" t="s">
        <v>226</v>
      </c>
      <c r="F100" s="6" t="str">
        <f>HYPERLINK("https://www.eba.europa.eu/sites/default/files/2024-07/7dcd9ce9-96e3-4c5c-8d86-39d7784d1f03/EBA%20statement%20on%20Application%20of%20MiCAR%20to%20ARTs%20and%20EMTs.pdf","EBI paziņojums par MiCAR piemērošanu ART un EMT")</f>
        <v>EBI paziņojums par MiCAR piemērošanu ART un EMT</v>
      </c>
      <c r="G100" s="7">
        <v>45477</v>
      </c>
    </row>
    <row r="101" spans="1:7" x14ac:dyDescent="0.3">
      <c r="A101" s="2">
        <v>99</v>
      </c>
      <c r="B101" s="3" t="s">
        <v>227</v>
      </c>
      <c r="C101" s="3" t="s">
        <v>8</v>
      </c>
      <c r="D101" s="3" t="s">
        <v>9</v>
      </c>
      <c r="E101" s="3" t="s">
        <v>228</v>
      </c>
      <c r="F101" s="3" t="str">
        <f>HYPERLINK("https://www.esma.europa.eu/publications-data/questions-answers/2070","ESMA_QA_2070")</f>
        <v>ESMA_QA_2070</v>
      </c>
      <c r="G101" s="4">
        <v>45463</v>
      </c>
    </row>
    <row r="102" spans="1:7" ht="39" x14ac:dyDescent="0.3">
      <c r="A102" s="5">
        <v>100</v>
      </c>
      <c r="B102" s="6"/>
      <c r="C102" s="6" t="s">
        <v>45</v>
      </c>
      <c r="D102" s="6" t="s">
        <v>52</v>
      </c>
      <c r="E102" s="6" t="s">
        <v>229</v>
      </c>
      <c r="F102" s="6" t="e">
        <f>HYPERLINK(_xlfn._LONGTEXT("https://www.eba.europa.eu/sites/default/files/document_library/Publications/Other%20publications/2023/Statement%20on%20%20preparatory%20steps%20towards%20application%20of%20MiCAR/1057527/Statement%20on%20timely%20preparatory%20steps%20towards%20the%20appl","ication%20of%20MiCAR%20to%20asset-referenced%20and%20e-money%20tokens.pdf"),"Paziņojums par savlaicīgiem sagatavošanās pasākumiem saistībā ar MiCAR piemērošanu ar aktīviem saistītiem žetoniem un e-naudas žetoniem")</f>
        <v>#VALUE!</v>
      </c>
      <c r="G102" s="7">
        <v>45119</v>
      </c>
    </row>
    <row r="103" spans="1:7" ht="65" x14ac:dyDescent="0.3">
      <c r="A103" s="2">
        <v>101</v>
      </c>
      <c r="B103" s="3"/>
      <c r="C103" s="3" t="s">
        <v>14</v>
      </c>
      <c r="D103" s="3" t="s">
        <v>52</v>
      </c>
      <c r="E103" s="3" t="s">
        <v>230</v>
      </c>
      <c r="F103" s="3" t="str">
        <f>HYPERLINK("https://www.eba.europa.eu/sites/default/files/2024-12/907cde4b-7d25-4f41-b1ef-bb0a469f00ac/Final%20report%20on%20Guidelines%20on%20reporting%20on%20ARTs%20and%20EMTs.pdf","Galīgais ziņojums par vadlīnijām (EBA/GL/2024/16)
Vadlīnijas un to tulkojumi publicēti EBI tīmekļa vietnē.")</f>
        <v>Galīgais ziņojums par vadlīnijām (EBA/GL/2024/16)
Vadlīnijas un to tulkojumi publicēti EBI tīmekļa vietnē.</v>
      </c>
      <c r="G103" s="3" t="s">
        <v>231</v>
      </c>
    </row>
    <row r="104" spans="1:7" x14ac:dyDescent="0.3">
      <c r="A104" s="9" t="str">
        <f>HYPERLINK("https://www.eba.europa.eu/regulation-and-policy/single-rulebook/interactive-single-rulebook/17797",_xlfn._LONGTEXT("i  Lūdzu, ņemiet vērā, ka EBI jautājumi un atbildes (Q&amp;A) šeit nav iekļauti, taču tos var atrast EBI tīmekļa vietnē.
*DA = deleģētais akts (Delegated Act), RTS = regulatīvais tehniskais standarts (Regulatory Technical Standard) saskaņā ar EUI regulu 10.–1","4. pantu; ITS = īstenošanas tehniskais standarts (Implementing Technical Standard) saskaņā ar EUI regulu 15. pantu; vadlīnijas, jautājumi un atbildes (Q&amp;A), atzinumi, ziņojumi, uzraudzības ziņojumi vai paziņojumi."))</f>
        <v>i  Lūdzu, ņemiet vērā, ka EBI jautājumi un atbildes (Q&amp;A) šeit nav iekļauti, taču tos var atrast EBI tīmekļa vietnē.
*DA = deleģētais akts (Delegated Act), RTS = regulatīvais tehniskais standarts (Regulatory Technical Standard) saskaņā ar EUI regulu 10.–14. pantu; ITS = īstenošanas tehniskais standarts (Implementing Technical Standard) saskaņā ar EUI regulu 15. pantu; vadlīnijas, jautājumi un atbildes (Q&amp;A), atzinumi, ziņojumi, uzraudzības ziņojumi vai paziņojumi.</v>
      </c>
      <c r="B104" s="9"/>
      <c r="C104" s="9"/>
      <c r="D104" s="9"/>
      <c r="E104" s="9"/>
      <c r="F104" s="9"/>
      <c r="G104" s="9"/>
    </row>
  </sheetData>
  <mergeCells count="2">
    <mergeCell ref="A1:G1"/>
    <mergeCell ref="A104:G104"/>
  </mergeCells>
  <pageMargins left="0.3" right="0.3" top="0.4" bottom="0.4" header="0.511811023622047" footer="0.511811023622047"/>
  <pageSetup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Darblapas</vt:lpstr>
      </vt:variant>
      <vt:variant>
        <vt:i4>1</vt:i4>
      </vt:variant>
      <vt:variant>
        <vt:lpstr>Diapazoni ar nosaukumiem</vt:lpstr>
      </vt:variant>
      <vt:variant>
        <vt:i4>1</vt:i4>
      </vt:variant>
    </vt:vector>
  </HeadingPairs>
  <TitlesOfParts>
    <vt:vector size="2" baseType="lpstr">
      <vt:lpstr>Table 1</vt:lpstr>
      <vt:lpstr>'Table 1'!Drukāt_virsrakstus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ESMA75-113276571-1510 MiCA Level 2 and 3 measures</dc:title>
  <dc:subject/>
  <dc:creator>Emīlija Marta Frīdenberga</dc:creator>
  <dc:description/>
  <cp:lastModifiedBy>Emīlija Marta Frīdenberga</cp:lastModifiedBy>
  <cp:revision>0</cp:revision>
  <dcterms:created xsi:type="dcterms:W3CDTF">2026-06-30T12:20:51Z</dcterms:created>
  <dcterms:modified xsi:type="dcterms:W3CDTF">2026-07-08T08:01:19Z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verter">
    <vt:lpwstr>SolidFramework v10.0.19910.1</vt:lpwstr>
  </property>
  <property fmtid="{D5CDD505-2E9C-101B-9397-08002B2CF9AE}" pid="3" name="Created">
    <vt:filetime>2025-07-16T00:00:00Z</vt:filetime>
  </property>
  <property fmtid="{D5CDD505-2E9C-101B-9397-08002B2CF9AE}" pid="4" name="Creator">
    <vt:lpwstr>Microsoft® Word for Microsoft 365</vt:lpwstr>
  </property>
  <property fmtid="{D5CDD505-2E9C-101B-9397-08002B2CF9AE}" pid="5" name="LastSaved">
    <vt:filetime>2026-06-30T00:00:00Z</vt:filetime>
  </property>
  <property fmtid="{D5CDD505-2E9C-101B-9397-08002B2CF9AE}" pid="6" name="MSIP_Label_05ae7051-b702-462d-8e81-9ac0b6085f00_ActionId">
    <vt:lpwstr>45b44c40-c962-4367-9025-b93cd3f3a90e</vt:lpwstr>
  </property>
  <property fmtid="{D5CDD505-2E9C-101B-9397-08002B2CF9AE}" pid="7" name="MSIP_Label_05ae7051-b702-462d-8e81-9ac0b6085f00_Enabled">
    <vt:lpwstr>True</vt:lpwstr>
  </property>
  <property fmtid="{D5CDD505-2E9C-101B-9397-08002B2CF9AE}" pid="8" name="MSIP_Label_05ae7051-b702-462d-8e81-9ac0b6085f00_Extended_MSFT_Method">
    <vt:lpwstr>Standard</vt:lpwstr>
  </property>
  <property fmtid="{D5CDD505-2E9C-101B-9397-08002B2CF9AE}" pid="9" name="MSIP_Label_05ae7051-b702-462d-8e81-9ac0b6085f00_Name">
    <vt:lpwstr>Regular</vt:lpwstr>
  </property>
  <property fmtid="{D5CDD505-2E9C-101B-9397-08002B2CF9AE}" pid="10" name="MSIP_Label_05ae7051-b702-462d-8e81-9ac0b6085f00_Removed">
    <vt:lpwstr>False</vt:lpwstr>
  </property>
  <property fmtid="{D5CDD505-2E9C-101B-9397-08002B2CF9AE}" pid="11" name="MSIP_Label_05ae7051-b702-462d-8e81-9ac0b6085f00_SetDate">
    <vt:lpwstr>2025-07-16T12:09:02Z</vt:lpwstr>
  </property>
  <property fmtid="{D5CDD505-2E9C-101B-9397-08002B2CF9AE}" pid="12" name="MSIP_Label_05ae7051-b702-462d-8e81-9ac0b6085f00_SiteId">
    <vt:lpwstr>e406f268-4ae7-4c80-8994-02493da00c03</vt:lpwstr>
  </property>
  <property fmtid="{D5CDD505-2E9C-101B-9397-08002B2CF9AE}" pid="13" name="Producer">
    <vt:lpwstr>Microsoft® Word for Microsoft 365</vt:lpwstr>
  </property>
</Properties>
</file>